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30.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16.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2.xml" ContentType="application/vnd.openxmlformats-officedocument.spreadsheetml.externalLink+xml"/>
  <Override PartName="/xl/metadata.xml" ContentType="application/vnd.openxmlformats-officedocument.spreadsheetml.sheetMetadata+xml"/>
  <Override PartName="/xl/externalLinks/externalLink1.xml" ContentType="application/vnd.openxmlformats-officedocument.spreadsheetml.externalLink+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Finance Department\Regulatory Reporting - NBG\Pillar 3\1. Quarter Pillar\2023\Q3\Final\UPDATED 19.12.2023\"/>
    </mc:Choice>
  </mc:AlternateContent>
  <bookViews>
    <workbookView xWindow="0" yWindow="0" windowWidth="28800" windowHeight="10500" tabRatio="921"/>
  </bookViews>
  <sheets>
    <sheet name="Info" sheetId="1" r:id="rId1"/>
    <sheet name="1. key ratios" sheetId="2" r:id="rId2"/>
    <sheet name="2. SOFP" sheetId="3" r:id="rId3"/>
    <sheet name="3. SO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 name="16. NSFR" sheetId="19" r:id="rId19"/>
    <sheet name=" 17. Residual Maturity" sheetId="20" r:id="rId20"/>
    <sheet name="18. Assets by Exposure classes" sheetId="21" r:id="rId21"/>
    <sheet name="19. Assets by Risk Sectors" sheetId="22" r:id="rId22"/>
    <sheet name="20. Reserves" sheetId="23" r:id="rId23"/>
    <sheet name="21. NPL" sheetId="24" r:id="rId24"/>
    <sheet name="22. Quality" sheetId="25" r:id="rId25"/>
    <sheet name="23. LTV" sheetId="26" r:id="rId26"/>
    <sheet name="24. Risk Sector" sheetId="27" r:id="rId27"/>
    <sheet name="25. Collateral" sheetId="28" r:id="rId28"/>
    <sheet name="26. Retail Products" sheetId="29" r:id="rId29"/>
    <sheet name="Instruction" sheetId="3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2" i="25" l="1"/>
  <c r="L22" i="25"/>
  <c r="H22" i="25"/>
  <c r="D22" i="25"/>
  <c r="C22" i="25"/>
  <c r="C17" i="25"/>
  <c r="C15" i="25" s="1"/>
  <c r="AA15" i="25"/>
  <c r="Z15" i="25"/>
  <c r="Y15" i="25"/>
  <c r="X15" i="25"/>
  <c r="W15" i="25"/>
  <c r="V15" i="25"/>
  <c r="U15" i="25"/>
  <c r="T15" i="25"/>
  <c r="S15" i="25"/>
  <c r="R15" i="25"/>
  <c r="Q15" i="25"/>
  <c r="P15" i="25"/>
  <c r="O15" i="25"/>
  <c r="N15" i="25"/>
  <c r="M15" i="25"/>
  <c r="L15" i="25"/>
  <c r="K15" i="25"/>
  <c r="J15" i="25"/>
  <c r="I15" i="25"/>
  <c r="H15" i="25"/>
  <c r="G15" i="25"/>
  <c r="F15" i="25"/>
  <c r="E15" i="25"/>
  <c r="C14" i="25"/>
  <c r="C13" i="25"/>
  <c r="Z8" i="25"/>
  <c r="W8" i="25"/>
  <c r="T8" i="25"/>
  <c r="Q8" i="25"/>
  <c r="P8" i="25"/>
  <c r="O8" i="25"/>
  <c r="N8" i="25"/>
  <c r="L8" i="25"/>
  <c r="K8" i="25"/>
  <c r="H8" i="25"/>
  <c r="G8" i="25"/>
  <c r="F8" i="25"/>
  <c r="E8" i="25"/>
  <c r="C12" i="25"/>
  <c r="C8" i="25" s="1"/>
  <c r="AA8" i="25"/>
  <c r="Y8" i="25"/>
  <c r="X8" i="25"/>
  <c r="V8" i="25"/>
  <c r="U8" i="25"/>
  <c r="S8" i="25"/>
  <c r="R8" i="25"/>
  <c r="M8" i="25"/>
  <c r="J8" i="25"/>
  <c r="I8" i="25"/>
  <c r="D8" i="25" l="1"/>
  <c r="D15" i="25"/>
  <c r="B2" i="29" l="1"/>
  <c r="B2" i="28"/>
  <c r="B2" i="27"/>
  <c r="B2" i="26"/>
  <c r="B2" i="25"/>
  <c r="C18" i="24"/>
  <c r="B2" i="24"/>
  <c r="D10" i="23"/>
  <c r="C10" i="23"/>
  <c r="D7" i="23"/>
  <c r="C7" i="23"/>
  <c r="C15" i="23"/>
  <c r="B2" i="23"/>
  <c r="H33" i="22"/>
  <c r="H32" i="22"/>
  <c r="H31" i="22"/>
  <c r="H30" i="22"/>
  <c r="H29" i="22"/>
  <c r="H28" i="22"/>
  <c r="H27" i="22"/>
  <c r="H26" i="22"/>
  <c r="H25" i="22"/>
  <c r="H24" i="22"/>
  <c r="H23" i="22"/>
  <c r="H22" i="22"/>
  <c r="H21" i="22"/>
  <c r="H20" i="22"/>
  <c r="H19" i="22"/>
  <c r="H18" i="22"/>
  <c r="H17" i="22"/>
  <c r="H16" i="22"/>
  <c r="H15" i="22"/>
  <c r="H14" i="22"/>
  <c r="H13" i="22"/>
  <c r="H12" i="22"/>
  <c r="H11" i="22"/>
  <c r="H10" i="22"/>
  <c r="H9" i="22"/>
  <c r="H8" i="22"/>
  <c r="G34" i="22"/>
  <c r="H7" i="22"/>
  <c r="F34" i="22"/>
  <c r="E34" i="22"/>
  <c r="D34" i="22"/>
  <c r="C34" i="22"/>
  <c r="B2" i="22"/>
  <c r="H23" i="21"/>
  <c r="H22" i="21"/>
  <c r="H20" i="21"/>
  <c r="H19" i="21"/>
  <c r="H18" i="21"/>
  <c r="H17" i="21"/>
  <c r="H16" i="21"/>
  <c r="H15" i="21"/>
  <c r="H14" i="21"/>
  <c r="H13" i="21"/>
  <c r="H12" i="21"/>
  <c r="H11" i="21"/>
  <c r="H10" i="21"/>
  <c r="H9" i="21"/>
  <c r="H8" i="21"/>
  <c r="G21" i="21"/>
  <c r="F21" i="21"/>
  <c r="E21" i="21"/>
  <c r="D21" i="21"/>
  <c r="C21" i="21"/>
  <c r="B2" i="21"/>
  <c r="H21" i="20"/>
  <c r="H20" i="20"/>
  <c r="H19" i="20"/>
  <c r="G22" i="20"/>
  <c r="F22" i="20"/>
  <c r="E22" i="20"/>
  <c r="D22" i="20"/>
  <c r="H18" i="20"/>
  <c r="H17" i="20"/>
  <c r="H16" i="20"/>
  <c r="H15" i="20"/>
  <c r="H14" i="20"/>
  <c r="H13" i="20"/>
  <c r="H12" i="20"/>
  <c r="H11" i="20"/>
  <c r="H10" i="20"/>
  <c r="H9" i="20"/>
  <c r="H8" i="20"/>
  <c r="B2" i="20"/>
  <c r="G33" i="19"/>
  <c r="E33" i="19"/>
  <c r="F33" i="19"/>
  <c r="D33" i="19"/>
  <c r="C33" i="19"/>
  <c r="E24" i="19"/>
  <c r="G24" i="19"/>
  <c r="D24" i="19"/>
  <c r="C24" i="19"/>
  <c r="F24" i="19"/>
  <c r="G37" i="19"/>
  <c r="G18" i="19"/>
  <c r="F18" i="19"/>
  <c r="E18" i="19"/>
  <c r="D18" i="19"/>
  <c r="C18" i="19"/>
  <c r="G14" i="19"/>
  <c r="E14" i="19"/>
  <c r="D14" i="19"/>
  <c r="C14" i="19"/>
  <c r="F14" i="19"/>
  <c r="G11" i="19"/>
  <c r="F11" i="19"/>
  <c r="E11" i="19"/>
  <c r="D11" i="19"/>
  <c r="C11" i="19"/>
  <c r="G8" i="19"/>
  <c r="G21" i="19" s="1"/>
  <c r="G39" i="19" s="1"/>
  <c r="F8" i="19"/>
  <c r="E8" i="19"/>
  <c r="D8" i="19"/>
  <c r="C8" i="19"/>
  <c r="B2" i="19"/>
  <c r="C30" i="18"/>
  <c r="C26" i="18"/>
  <c r="C8" i="18"/>
  <c r="B2" i="18"/>
  <c r="N20" i="17"/>
  <c r="N19" i="17"/>
  <c r="E19" i="17"/>
  <c r="M14" i="17"/>
  <c r="N18" i="17"/>
  <c r="E18" i="17"/>
  <c r="N17" i="17"/>
  <c r="E17" i="17"/>
  <c r="K14" i="17"/>
  <c r="N16" i="17"/>
  <c r="E16" i="17"/>
  <c r="L14" i="17"/>
  <c r="N15" i="17"/>
  <c r="H14" i="17"/>
  <c r="E15" i="17"/>
  <c r="E14" i="17" s="1"/>
  <c r="C14" i="17"/>
  <c r="N13" i="17"/>
  <c r="M7" i="17"/>
  <c r="M21" i="17" s="1"/>
  <c r="F7" i="17"/>
  <c r="E12" i="17"/>
  <c r="N11" i="17"/>
  <c r="E11" i="17"/>
  <c r="K7" i="17"/>
  <c r="K21" i="17" s="1"/>
  <c r="N10" i="17"/>
  <c r="E10" i="17"/>
  <c r="J7" i="17"/>
  <c r="N9" i="17"/>
  <c r="E9" i="17"/>
  <c r="L7" i="17"/>
  <c r="L21" i="17" s="1"/>
  <c r="N8" i="17"/>
  <c r="G7" i="17"/>
  <c r="E8" i="17"/>
  <c r="H7" i="17"/>
  <c r="H21" i="17" s="1"/>
  <c r="B2" i="17"/>
  <c r="B2" i="16"/>
  <c r="H21" i="15"/>
  <c r="H17" i="15"/>
  <c r="H15" i="15"/>
  <c r="H14" i="15"/>
  <c r="H13" i="15"/>
  <c r="H8" i="15"/>
  <c r="G22" i="15"/>
  <c r="F22" i="15"/>
  <c r="E22" i="15"/>
  <c r="D22" i="15"/>
  <c r="C22" i="15"/>
  <c r="B2" i="15"/>
  <c r="V20" i="14"/>
  <c r="V19" i="14"/>
  <c r="V18" i="14"/>
  <c r="V17" i="14"/>
  <c r="V16" i="14"/>
  <c r="V15" i="14"/>
  <c r="V14" i="14"/>
  <c r="V13" i="14"/>
  <c r="V12" i="14"/>
  <c r="V11" i="14"/>
  <c r="V10" i="14"/>
  <c r="R21" i="14"/>
  <c r="P21" i="14"/>
  <c r="K21" i="14"/>
  <c r="F21" i="14"/>
  <c r="D21" i="14"/>
  <c r="V9" i="14"/>
  <c r="V8" i="14"/>
  <c r="U21" i="14"/>
  <c r="T21" i="14"/>
  <c r="S21" i="14"/>
  <c r="Q21" i="14"/>
  <c r="O21" i="14"/>
  <c r="N21" i="14"/>
  <c r="M21" i="14"/>
  <c r="L21" i="14"/>
  <c r="V7" i="14"/>
  <c r="I21" i="14"/>
  <c r="H21" i="14"/>
  <c r="G21" i="14"/>
  <c r="E21" i="14"/>
  <c r="C21" i="14"/>
  <c r="B2" i="14"/>
  <c r="S21" i="13"/>
  <c r="S20" i="13"/>
  <c r="S19" i="13"/>
  <c r="S18" i="13"/>
  <c r="S17" i="13"/>
  <c r="S16" i="13"/>
  <c r="S15" i="13"/>
  <c r="S14" i="13"/>
  <c r="S13" i="13"/>
  <c r="S12" i="13"/>
  <c r="S11" i="13"/>
  <c r="Q22" i="13"/>
  <c r="E22" i="13"/>
  <c r="S10" i="13"/>
  <c r="J22" i="13"/>
  <c r="S9" i="13"/>
  <c r="R22" i="13"/>
  <c r="P22" i="13"/>
  <c r="O22" i="13"/>
  <c r="N22" i="13"/>
  <c r="M22" i="13"/>
  <c r="L22" i="13"/>
  <c r="K22" i="13"/>
  <c r="I22" i="13"/>
  <c r="H22" i="13"/>
  <c r="G22" i="13"/>
  <c r="F22" i="13"/>
  <c r="D22" i="13"/>
  <c r="C22" i="13"/>
  <c r="B2" i="13"/>
  <c r="C62" i="12"/>
  <c r="C58" i="12"/>
  <c r="C46" i="12"/>
  <c r="C40" i="12"/>
  <c r="C52" i="12"/>
  <c r="C29" i="12"/>
  <c r="C26" i="12"/>
  <c r="C23" i="12"/>
  <c r="C18" i="12"/>
  <c r="C14" i="12"/>
  <c r="C35" i="12" s="1"/>
  <c r="C6" i="12"/>
  <c r="B2" i="12"/>
  <c r="C19" i="11"/>
  <c r="D17" i="11"/>
  <c r="B2" i="11"/>
  <c r="C48" i="10"/>
  <c r="C44" i="10"/>
  <c r="C36" i="10"/>
  <c r="C32" i="10"/>
  <c r="C31" i="10" s="1"/>
  <c r="C42" i="10" s="1"/>
  <c r="C12" i="10"/>
  <c r="C6" i="10"/>
  <c r="B2" i="10"/>
  <c r="B2" i="9"/>
  <c r="E31" i="8"/>
  <c r="D31" i="8"/>
  <c r="C31" i="8"/>
  <c r="E28" i="8"/>
  <c r="D28" i="8"/>
  <c r="C28" i="8"/>
  <c r="D25" i="8"/>
  <c r="E25" i="8"/>
  <c r="C25" i="8"/>
  <c r="E20" i="8"/>
  <c r="D20" i="8"/>
  <c r="C20" i="8"/>
  <c r="E16" i="8"/>
  <c r="D16" i="8"/>
  <c r="C16" i="8"/>
  <c r="D8" i="8"/>
  <c r="D37" i="8" s="1"/>
  <c r="E8" i="8"/>
  <c r="C8" i="8"/>
  <c r="C37" i="8" s="1"/>
  <c r="B2" i="8"/>
  <c r="B2" i="7"/>
  <c r="G13" i="6"/>
  <c r="E13" i="6"/>
  <c r="C6" i="6"/>
  <c r="C13" i="6" s="1"/>
  <c r="G6" i="6"/>
  <c r="F6" i="6"/>
  <c r="F13" i="6" s="1"/>
  <c r="E6" i="6"/>
  <c r="D6" i="6"/>
  <c r="D13" i="6" s="1"/>
  <c r="D5" i="6"/>
  <c r="B2" i="6"/>
  <c r="G5" i="6" s="1"/>
  <c r="H43" i="5"/>
  <c r="E43" i="5"/>
  <c r="H42" i="5"/>
  <c r="E42" i="5"/>
  <c r="H41" i="5"/>
  <c r="E41" i="5"/>
  <c r="H40" i="5"/>
  <c r="E40" i="5"/>
  <c r="G38" i="5"/>
  <c r="E39" i="5"/>
  <c r="C38" i="5"/>
  <c r="E38" i="5" s="1"/>
  <c r="F38" i="5"/>
  <c r="H38" i="5" s="1"/>
  <c r="D38" i="5"/>
  <c r="H37" i="5"/>
  <c r="E37" i="5"/>
  <c r="H36" i="5"/>
  <c r="E36" i="5"/>
  <c r="H35" i="5"/>
  <c r="E35" i="5"/>
  <c r="H34" i="5"/>
  <c r="E34" i="5"/>
  <c r="H33" i="5"/>
  <c r="E33" i="5"/>
  <c r="H32" i="5"/>
  <c r="E32" i="5"/>
  <c r="G30" i="5"/>
  <c r="H31" i="5"/>
  <c r="E31" i="5"/>
  <c r="F30" i="5"/>
  <c r="H30" i="5" s="1"/>
  <c r="D30" i="5"/>
  <c r="C30" i="5"/>
  <c r="E30" i="5" s="1"/>
  <c r="H29" i="5"/>
  <c r="E29" i="5"/>
  <c r="H28" i="5"/>
  <c r="E28" i="5"/>
  <c r="H27" i="5"/>
  <c r="E27" i="5"/>
  <c r="H26" i="5"/>
  <c r="E26" i="5"/>
  <c r="H25" i="5"/>
  <c r="E25" i="5"/>
  <c r="H24" i="5"/>
  <c r="E24" i="5"/>
  <c r="H23" i="5"/>
  <c r="E23" i="5"/>
  <c r="H22" i="5"/>
  <c r="E22" i="5"/>
  <c r="H21" i="5"/>
  <c r="E21" i="5"/>
  <c r="H20" i="5"/>
  <c r="E20" i="5"/>
  <c r="H19" i="5"/>
  <c r="E19" i="5"/>
  <c r="F17" i="5"/>
  <c r="D17" i="5"/>
  <c r="D14" i="5" s="1"/>
  <c r="C17" i="5"/>
  <c r="G17" i="5"/>
  <c r="H16" i="5"/>
  <c r="E16" i="5"/>
  <c r="G14" i="5"/>
  <c r="H15" i="5"/>
  <c r="E15" i="5"/>
  <c r="H13" i="5"/>
  <c r="E13" i="5"/>
  <c r="F11" i="5"/>
  <c r="H11" i="5" s="1"/>
  <c r="D11" i="5"/>
  <c r="C11" i="5"/>
  <c r="G11" i="5"/>
  <c r="H10" i="5"/>
  <c r="E10" i="5"/>
  <c r="G8" i="5"/>
  <c r="H9" i="5"/>
  <c r="E9" i="5"/>
  <c r="F8" i="5"/>
  <c r="H8" i="5" s="1"/>
  <c r="D8" i="5"/>
  <c r="C8" i="5"/>
  <c r="E8" i="5" s="1"/>
  <c r="H7" i="5"/>
  <c r="E7" i="5"/>
  <c r="H6" i="5"/>
  <c r="E6" i="5"/>
  <c r="B2" i="5"/>
  <c r="B1" i="5"/>
  <c r="H44" i="4"/>
  <c r="E44" i="4"/>
  <c r="H42" i="4"/>
  <c r="E42" i="4"/>
  <c r="H41" i="4"/>
  <c r="E41" i="4"/>
  <c r="H40" i="4"/>
  <c r="E40" i="4"/>
  <c r="H39" i="4"/>
  <c r="E39" i="4"/>
  <c r="H38" i="4"/>
  <c r="F37" i="4"/>
  <c r="H37" i="4" s="1"/>
  <c r="C37" i="4"/>
  <c r="E37" i="4" s="1"/>
  <c r="G37" i="4"/>
  <c r="D37" i="4"/>
  <c r="H36" i="4"/>
  <c r="E36" i="4"/>
  <c r="G34" i="4"/>
  <c r="H34" i="4" s="1"/>
  <c r="H35" i="4"/>
  <c r="D34" i="4"/>
  <c r="E35" i="4"/>
  <c r="F34" i="4"/>
  <c r="C34" i="4"/>
  <c r="E34" i="4" s="1"/>
  <c r="H33" i="4"/>
  <c r="E33" i="4"/>
  <c r="H32" i="4"/>
  <c r="E32" i="4"/>
  <c r="H31" i="4"/>
  <c r="E31" i="4"/>
  <c r="H30" i="4"/>
  <c r="F29" i="4"/>
  <c r="H29" i="4" s="1"/>
  <c r="C29" i="4"/>
  <c r="E29" i="4" s="1"/>
  <c r="G29" i="4"/>
  <c r="D29" i="4"/>
  <c r="H28" i="4"/>
  <c r="E28" i="4"/>
  <c r="H27" i="4"/>
  <c r="E27" i="4"/>
  <c r="H26" i="4"/>
  <c r="E26" i="4"/>
  <c r="H25" i="4"/>
  <c r="E25" i="4"/>
  <c r="H24" i="4"/>
  <c r="E24" i="4"/>
  <c r="H23" i="4"/>
  <c r="E23" i="4"/>
  <c r="H22" i="4"/>
  <c r="E22" i="4"/>
  <c r="H21" i="4"/>
  <c r="E21" i="4"/>
  <c r="H20" i="4"/>
  <c r="E20" i="4"/>
  <c r="H19" i="4"/>
  <c r="E19" i="4"/>
  <c r="H18" i="4"/>
  <c r="E18" i="4"/>
  <c r="H17" i="4"/>
  <c r="E17" i="4"/>
  <c r="H16" i="4"/>
  <c r="E16" i="4"/>
  <c r="H15" i="4"/>
  <c r="E15" i="4"/>
  <c r="H14" i="4"/>
  <c r="F13" i="4"/>
  <c r="H13" i="4" s="1"/>
  <c r="C13" i="4"/>
  <c r="E13" i="4" s="1"/>
  <c r="G13" i="4"/>
  <c r="D13" i="4"/>
  <c r="H12" i="4"/>
  <c r="E12" i="4"/>
  <c r="H11" i="4"/>
  <c r="E11" i="4"/>
  <c r="H10" i="4"/>
  <c r="E10" i="4"/>
  <c r="H9" i="4"/>
  <c r="E9" i="4"/>
  <c r="H8" i="4"/>
  <c r="E8" i="4"/>
  <c r="G6" i="4"/>
  <c r="H7" i="4"/>
  <c r="E7" i="4"/>
  <c r="F6" i="4"/>
  <c r="F43" i="4" s="1"/>
  <c r="D6" i="4"/>
  <c r="D43" i="4" s="1"/>
  <c r="D45" i="4" s="1"/>
  <c r="C6" i="4"/>
  <c r="B2" i="4"/>
  <c r="H67" i="3"/>
  <c r="E67" i="3"/>
  <c r="H66" i="3"/>
  <c r="E66" i="3"/>
  <c r="H65" i="3"/>
  <c r="E65" i="3"/>
  <c r="F63" i="3"/>
  <c r="H63" i="3" s="1"/>
  <c r="E64" i="3"/>
  <c r="C63" i="3"/>
  <c r="E63" i="3" s="1"/>
  <c r="G63" i="3"/>
  <c r="D63" i="3"/>
  <c r="H62" i="3"/>
  <c r="E62" i="3"/>
  <c r="H61" i="3"/>
  <c r="E61" i="3"/>
  <c r="H60" i="3"/>
  <c r="E60" i="3"/>
  <c r="C59" i="3"/>
  <c r="E59" i="3" s="1"/>
  <c r="H59" i="3"/>
  <c r="D59" i="3"/>
  <c r="H58" i="3"/>
  <c r="E58" i="3"/>
  <c r="H57" i="3"/>
  <c r="E57" i="3"/>
  <c r="H56" i="3"/>
  <c r="E56" i="3"/>
  <c r="G68" i="3"/>
  <c r="H55" i="3"/>
  <c r="D68" i="3"/>
  <c r="H52" i="3"/>
  <c r="E52" i="3"/>
  <c r="H51" i="3"/>
  <c r="E51" i="3"/>
  <c r="H50" i="3"/>
  <c r="E50" i="3"/>
  <c r="H49" i="3"/>
  <c r="E49" i="3"/>
  <c r="H48" i="3"/>
  <c r="E47" i="3"/>
  <c r="G47" i="3"/>
  <c r="F47" i="3"/>
  <c r="H47" i="3" s="1"/>
  <c r="H46" i="3"/>
  <c r="E46" i="3"/>
  <c r="H45" i="3"/>
  <c r="E45" i="3"/>
  <c r="H44" i="3"/>
  <c r="E44" i="3"/>
  <c r="H43" i="3"/>
  <c r="E43" i="3"/>
  <c r="H42" i="3"/>
  <c r="E41" i="3"/>
  <c r="G41" i="3"/>
  <c r="F41" i="3"/>
  <c r="H41" i="3" s="1"/>
  <c r="H40" i="3"/>
  <c r="E40" i="3"/>
  <c r="H39" i="3"/>
  <c r="E39" i="3"/>
  <c r="G53" i="3"/>
  <c r="G69" i="3" s="1"/>
  <c r="H38" i="3"/>
  <c r="C53" i="3"/>
  <c r="H35" i="3"/>
  <c r="E35" i="3"/>
  <c r="H34" i="3"/>
  <c r="E34" i="3"/>
  <c r="H33" i="3"/>
  <c r="E33" i="3"/>
  <c r="H32" i="3"/>
  <c r="E32" i="3"/>
  <c r="H31" i="3"/>
  <c r="D30" i="3"/>
  <c r="E30" i="3" s="1"/>
  <c r="G30" i="3"/>
  <c r="F30" i="3"/>
  <c r="H30" i="3" s="1"/>
  <c r="C30" i="3"/>
  <c r="H29" i="3"/>
  <c r="E29" i="3"/>
  <c r="G27" i="3"/>
  <c r="F27" i="3"/>
  <c r="E28" i="3"/>
  <c r="C27" i="3"/>
  <c r="H26" i="3"/>
  <c r="E26" i="3"/>
  <c r="H25" i="3"/>
  <c r="D24" i="3"/>
  <c r="E24" i="3" s="1"/>
  <c r="G24" i="3"/>
  <c r="F24" i="3"/>
  <c r="H24" i="3" s="1"/>
  <c r="C24" i="3"/>
  <c r="H23" i="3"/>
  <c r="E23" i="3"/>
  <c r="H22" i="3"/>
  <c r="E22" i="3"/>
  <c r="H21" i="3"/>
  <c r="E21" i="3"/>
  <c r="G19" i="3"/>
  <c r="F19" i="3"/>
  <c r="E20" i="3"/>
  <c r="C19" i="3"/>
  <c r="E19" i="3" s="1"/>
  <c r="D19" i="3"/>
  <c r="H18" i="3"/>
  <c r="E18" i="3"/>
  <c r="H17" i="3"/>
  <c r="E17" i="3"/>
  <c r="G15" i="3"/>
  <c r="F15" i="3"/>
  <c r="H15" i="3" s="1"/>
  <c r="E16" i="3"/>
  <c r="C15" i="3"/>
  <c r="E15" i="3" s="1"/>
  <c r="D15" i="3"/>
  <c r="H14" i="3"/>
  <c r="E14" i="3"/>
  <c r="H13" i="3"/>
  <c r="E13" i="3"/>
  <c r="H12" i="3"/>
  <c r="E12" i="3"/>
  <c r="H11" i="3"/>
  <c r="E11" i="3"/>
  <c r="H10" i="3"/>
  <c r="E10" i="3"/>
  <c r="H9" i="3"/>
  <c r="E9" i="3"/>
  <c r="G7" i="3"/>
  <c r="G36" i="3" s="1"/>
  <c r="F7" i="3"/>
  <c r="E8" i="3"/>
  <c r="C7" i="3"/>
  <c r="D7" i="3"/>
  <c r="B2" i="3"/>
  <c r="C35" i="18"/>
  <c r="G5" i="2"/>
  <c r="L5" i="2" s="1"/>
  <c r="F5" i="2"/>
  <c r="K5" i="2" s="1"/>
  <c r="E5" i="2"/>
  <c r="J5" i="2" s="1"/>
  <c r="D5" i="2"/>
  <c r="I5" i="2" s="1"/>
  <c r="C5" i="2"/>
  <c r="B1" i="9"/>
  <c r="F45" i="4" l="1"/>
  <c r="H27" i="3"/>
  <c r="C53" i="10"/>
  <c r="D19" i="11"/>
  <c r="V21" i="14"/>
  <c r="N14" i="17"/>
  <c r="H34" i="22"/>
  <c r="F14" i="5"/>
  <c r="H14" i="5" s="1"/>
  <c r="H17" i="5"/>
  <c r="E11" i="5"/>
  <c r="H22" i="15"/>
  <c r="G43" i="4"/>
  <c r="G45" i="4" s="1"/>
  <c r="H6" i="4"/>
  <c r="C29" i="10"/>
  <c r="C36" i="3"/>
  <c r="E7" i="3"/>
  <c r="H7" i="3"/>
  <c r="F36" i="3"/>
  <c r="H36" i="3" s="1"/>
  <c r="H19" i="3"/>
  <c r="C67" i="12"/>
  <c r="H22" i="20"/>
  <c r="C68" i="12"/>
  <c r="E21" i="17"/>
  <c r="C12" i="18" s="1"/>
  <c r="C18" i="18" s="1"/>
  <c r="C36" i="18" s="1"/>
  <c r="C38" i="18" s="1"/>
  <c r="D53" i="3"/>
  <c r="D69" i="3" s="1"/>
  <c r="D15" i="23"/>
  <c r="D13" i="11"/>
  <c r="D12" i="11"/>
  <c r="D11" i="11"/>
  <c r="D7" i="11"/>
  <c r="D9" i="11"/>
  <c r="D8" i="11"/>
  <c r="C43" i="4"/>
  <c r="E17" i="5"/>
  <c r="C14" i="5"/>
  <c r="E14" i="5" s="1"/>
  <c r="E37" i="8"/>
  <c r="C5" i="9" s="1"/>
  <c r="C8" i="9" s="1"/>
  <c r="C13" i="9" s="1"/>
  <c r="D15" i="11"/>
  <c r="E7" i="17"/>
  <c r="C68" i="3"/>
  <c r="E68" i="3" s="1"/>
  <c r="D16" i="11"/>
  <c r="F53" i="3"/>
  <c r="F68" i="3"/>
  <c r="H68" i="3" s="1"/>
  <c r="H39" i="5"/>
  <c r="B1" i="7"/>
  <c r="B1" i="16"/>
  <c r="I7" i="17"/>
  <c r="I21" i="17" s="1"/>
  <c r="N12" i="17"/>
  <c r="N7" i="17" s="1"/>
  <c r="B1" i="20"/>
  <c r="B1" i="3"/>
  <c r="E6" i="4"/>
  <c r="E14" i="4"/>
  <c r="E30" i="4"/>
  <c r="E38" i="4"/>
  <c r="B1" i="6"/>
  <c r="C20" i="11"/>
  <c r="D20" i="11" s="1"/>
  <c r="F14" i="17"/>
  <c r="F21" i="17" s="1"/>
  <c r="B1" i="27"/>
  <c r="H8" i="3"/>
  <c r="H16" i="3"/>
  <c r="H20" i="3"/>
  <c r="H28" i="3"/>
  <c r="H64" i="3"/>
  <c r="B1" i="8"/>
  <c r="B1" i="14"/>
  <c r="G14" i="17"/>
  <c r="G21" i="17" s="1"/>
  <c r="B1" i="18"/>
  <c r="C22" i="20"/>
  <c r="E12" i="5"/>
  <c r="E18" i="5"/>
  <c r="C5" i="6"/>
  <c r="C21" i="11"/>
  <c r="D21" i="11" s="1"/>
  <c r="S8" i="13"/>
  <c r="S22" i="13" s="1"/>
  <c r="J21" i="14"/>
  <c r="H7" i="21"/>
  <c r="H21" i="21" s="1"/>
  <c r="D27" i="3"/>
  <c r="D36" i="3" s="1"/>
  <c r="B1" i="15"/>
  <c r="I14" i="17"/>
  <c r="B1" i="22"/>
  <c r="B1" i="24"/>
  <c r="E25" i="3"/>
  <c r="E31" i="3"/>
  <c r="E38" i="3"/>
  <c r="E42" i="3"/>
  <c r="E48" i="3"/>
  <c r="E55" i="3"/>
  <c r="E5" i="6"/>
  <c r="B1" i="12"/>
  <c r="B1" i="17"/>
  <c r="J14" i="17"/>
  <c r="J21" i="17" s="1"/>
  <c r="B1" i="29"/>
  <c r="B1" i="2"/>
  <c r="H12" i="5"/>
  <c r="H18" i="5"/>
  <c r="F5" i="6"/>
  <c r="B1" i="23"/>
  <c r="C7" i="17"/>
  <c r="C21" i="17" s="1"/>
  <c r="B1" i="21"/>
  <c r="B1" i="26"/>
  <c r="B1" i="4"/>
  <c r="B1" i="10"/>
  <c r="B1" i="11"/>
  <c r="B1" i="13"/>
  <c r="B1" i="19"/>
  <c r="B1" i="25"/>
  <c r="B1" i="28"/>
  <c r="E53" i="3" l="1"/>
  <c r="E36" i="3"/>
  <c r="N21" i="17"/>
  <c r="E43" i="4"/>
  <c r="C45" i="4"/>
  <c r="E45" i="4" s="1"/>
  <c r="E27" i="3"/>
  <c r="F69" i="3"/>
  <c r="H69" i="3" s="1"/>
  <c r="H53" i="3"/>
  <c r="H45" i="4"/>
  <c r="C69" i="3"/>
  <c r="E69" i="3" s="1"/>
  <c r="H43" i="4"/>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5">
    <s v="ThisWorkbookDataModel"/>
    <s v="{[პოზიცია_NBG].[BALANCE_ACC].&amp;[6.302E3],[პოზიცია_NBG].[BALANCE_ACC].&amp;[6.352E3]}"/>
    <s v="[პოზიცია_NBG].[ACTIVITY_FIELD].&amp;[იურიდიული პირი (ვაჭრობა და მომსახურება)]"/>
    <s v="[TLOAN_PORT].[Currency_new_loan].&amp;[GEL]"/>
    <s v="[Measures].[Sum of Princ_overd]"/>
  </metadataStrings>
  <mdxMetadata count="2">
    <mdx n="0" f="v">
      <t c="2" fi="0">
        <n x="1" s="1"/>
        <n x="2"/>
      </t>
    </mdx>
    <mdx n="0" f="v">
      <t c="2" fi="0">
        <n x="4"/>
        <n x="3"/>
      </t>
    </mdx>
  </mdxMetadata>
  <valueMetadata count="2">
    <bk>
      <rc t="1" v="0"/>
    </bk>
    <bk>
      <rc t="1" v="1"/>
    </bk>
  </valueMetadata>
</metadata>
</file>

<file path=xl/sharedStrings.xml><?xml version="1.0" encoding="utf-8"?>
<sst xmlns="http://schemas.openxmlformats.org/spreadsheetml/2006/main" count="1583" uniqueCount="984">
  <si>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</si>
  <si>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</si>
  <si>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</si>
  <si>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</si>
  <si>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</si>
  <si>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</si>
  <si>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</si>
  <si>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</si>
  <si>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</si>
  <si>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</si>
  <si>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</si>
  <si>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</si>
  <si>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</si>
  <si>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</si>
  <si>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</si>
  <si>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</si>
  <si>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</si>
  <si>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9.1</t>
  </si>
  <si>
    <t>კაპიტალის ადეკვატურობის მოთხოვნები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</si>
  <si>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</si>
  <si>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</si>
  <si>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</si>
  <si>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</si>
  <si>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ლიკვიდობის გადაფარვის კოეფიციენტი</t>
  </si>
  <si>
    <t>კონტრაგენტთან დაკავშირებული საკრედიტო რისკის მიხედვით შეწონილი რისკის პოზიციები</t>
  </si>
  <si>
    <t>ლევერიჯის კოეფიციენტი</t>
  </si>
  <si>
    <t>წმინდა სტაბილური დაფინანსების კოეფიციენტი</t>
  </si>
  <si>
    <t>რისკის პოზიციის ღირებულება ნარჩენი ვადიანობის  და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</si>
  <si>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</si>
  <si>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</si>
  <si>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</si>
  <si>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უმოქმედო სესხების ცვლილება</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</si>
  <si>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</si>
  <si>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</si>
  <si>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</si>
  <si>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</si>
  <si>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ზოგადი და ხარისხობრივი ინფორმაცია საცალო პროდუქტებზე</t>
  </si>
  <si>
    <t>ბანკი:</t>
  </si>
  <si>
    <t>თარიღი:</t>
  </si>
  <si>
    <t>ცხრილი 1</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</si>
  <si>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</si>
  <si>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</si>
  <si>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</si>
  <si>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</si>
  <si>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</si>
  <si>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</si>
  <si>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</si>
  <si>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</si>
  <si>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</si>
  <si>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</si>
  <si>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(მოცულობა, ლარი)</t>
  </si>
  <si>
    <t>რისკის მიხედვით შეწონილი მთლიანი რისკის პოზიციები (ბაზელ III-ზე დაფუძნებული ჩარჩოს მიხედვით)</t>
  </si>
  <si>
    <t>კაპიტალის ადეკვატურობის კოეფიციენტები (%)</t>
  </si>
  <si>
    <t>ბაზელ III-ზე დაფუძნებული ჩარჩოს მიხედვით *</t>
  </si>
  <si>
    <t>ძირითადი პირველადი კაპიტალის კოეფიციენტი</t>
  </si>
  <si>
    <t>პირველადი კაპიტალის კოეფიციენტი</t>
  </si>
  <si>
    <t>საზედამხედველო კაპიტალის კოეფიციენტი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</si>
  <si>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</si>
  <si>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</si>
  <si>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</si>
  <si>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</si>
  <si>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</si>
  <si>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</si>
  <si>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</si>
  <si>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</si>
  <si>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</si>
  <si>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მოსალოდნელი საკრედიტო ზარალი/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</si>
  <si>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</si>
  <si>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</si>
  <si>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</si>
  <si>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</si>
  <si>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</si>
  <si>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</si>
  <si>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</si>
  <si>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</si>
  <si>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</si>
  <si>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</si>
  <si>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</si>
  <si>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</si>
  <si>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</si>
  <si>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</si>
  <si>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</si>
  <si>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</si>
  <si>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ფინანსური მდგომარეობის ანგარიშგება</t>
  </si>
  <si>
    <t>საანგარიშგებო პერიოდი</t>
  </si>
  <si>
    <t>წინა წლის შესაბამისი პერიოდი</t>
  </si>
  <si>
    <t>ლარი</t>
  </si>
  <si>
    <t>უცხ.ვალუტა</t>
  </si>
  <si>
    <t>სულ</t>
  </si>
  <si>
    <t>აქტივები</t>
  </si>
  <si>
    <t>ნაღდი ფული, ფულადი სახსრები საქართველოს ეროვნული ბანკში და სხვა ბანკებში</t>
  </si>
  <si>
    <t>ნაღდი ფული</t>
  </si>
  <si>
    <t>ფულადი სახსრები საქართველოს ეროვნულ ბანკში</t>
  </si>
  <si>
    <t>ფულადი სახსრები სხვა ბანკებში</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</si>
  <si>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</si>
  <si>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</si>
  <si>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</si>
  <si>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</si>
  <si>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</si>
  <si>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</si>
  <si>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სავალო ფასიანი ქაღალდები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</si>
  <si>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</si>
  <si>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</si>
  <si>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</si>
  <si>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</si>
  <si>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</si>
  <si>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</si>
  <si>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</si>
  <si>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არამატერიალური აქტივები</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</si>
  <si>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</si>
  <si>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</si>
  <si>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</si>
  <si>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</si>
  <si>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</si>
  <si>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სხვა აქტივები</t>
  </si>
  <si>
    <t>მათ შორის: დასაკუთრებული ქონება</t>
  </si>
  <si>
    <t>მათ შორის: მისაღები დივიდენდები</t>
  </si>
  <si>
    <t>სულ აქტივები</t>
  </si>
  <si>
    <t>ვალდებულებები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</si>
  <si>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</si>
  <si>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</si>
  <si>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</si>
  <si>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</si>
  <si>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ნასესხები სახსრები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</si>
  <si>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</si>
  <si>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</si>
  <si>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</si>
  <si>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</si>
  <si>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</si>
  <si>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</si>
  <si>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სუბორდინირებული ვალდებულებები</t>
  </si>
  <si>
    <t>სხვა ვალდებულებები</t>
  </si>
  <si>
    <t>მათ შორის: გადასახდელი დივიდენდები</t>
  </si>
  <si>
    <t>სულ ვალდებულებები</t>
  </si>
  <si>
    <t>საკუთარი კაპიტალი</t>
  </si>
  <si>
    <t>სააქციო კაპიტალი</t>
  </si>
  <si>
    <t>პრივილეგრირებული აქციები</t>
  </si>
  <si>
    <t>საემისიო კაპიტალი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</si>
  <si>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</si>
  <si>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</si>
  <si>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</si>
  <si>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</si>
  <si>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</si>
  <si>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</si>
  <si>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</si>
  <si>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</si>
  <si>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</si>
  <si>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გაუნაწილებელი მოგება</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</si>
  <si>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</si>
  <si>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</si>
  <si>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</si>
  <si>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</si>
  <si>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</si>
  <si>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</si>
  <si>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</si>
  <si>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</si>
  <si>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</si>
  <si>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</si>
  <si>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</si>
  <si>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</si>
  <si>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</si>
  <si>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</si>
  <si>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</si>
  <si>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</si>
  <si>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</si>
  <si>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</si>
  <si>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</si>
  <si>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</si>
  <si>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</si>
  <si>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</si>
  <si>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</si>
  <si>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</si>
  <si>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</si>
  <si>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</si>
  <si>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</si>
  <si>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</si>
  <si>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</si>
  <si>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</si>
  <si>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</si>
  <si>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</si>
  <si>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</si>
  <si>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</si>
  <si>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</si>
  <si>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</si>
  <si>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</si>
  <si>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</si>
  <si>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ბალანსგარეშე ანგარიშგების უწყისი</t>
  </si>
  <si>
    <t>მიღებული "სესხის გაცემის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</si>
  <si>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</si>
  <si>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მოთხოვნის უზრუნველყოფის მიზნით მიღებული გარანტიები</t>
  </si>
  <si>
    <t xml:space="preserve">თავდებობა, სოლიდარული პასუხისმგებლობა </t>
  </si>
  <si>
    <t xml:space="preserve">გარანტია </t>
  </si>
  <si>
    <t>ბანკის მიმართ არსებული მოთხოვნის უზრუნველყოფის მიზნით დატვირთული ბანკის აქტივები</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</si>
  <si>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</si>
  <si>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</si>
  <si>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</si>
  <si>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</si>
  <si>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</si>
  <si>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</si>
  <si>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5.3.1</t>
  </si>
  <si>
    <t>საცხოვრებელი</t>
  </si>
  <si>
    <t>5.3.2</t>
  </si>
  <si>
    <t>კომერციული</t>
  </si>
  <si>
    <t>5.3.3</t>
  </si>
  <si>
    <t>კომპლექსური ტიპის უძრავი ქონება</t>
  </si>
  <si>
    <t>5.3.4</t>
  </si>
  <si>
    <t>მიწის ნაკვეთები (შენობა ნაგებობების გარეშე)</t>
  </si>
  <si>
    <t>5.3.5</t>
  </si>
  <si>
    <t>სხვა</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</si>
  <si>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</si>
  <si>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</si>
  <si>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</si>
  <si>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</si>
  <si>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</si>
  <si>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</si>
  <si>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წარმოებული ფინანსური ინსტრუმენტები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</si>
  <si>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</si>
  <si>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</si>
  <si>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</si>
  <si>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</si>
  <si>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</si>
  <si>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</si>
  <si>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</si>
  <si>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</si>
  <si>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</si>
  <si>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</si>
  <si>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</si>
  <si>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</si>
  <si>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კაპიტალური დანახარჯების პოტენციური სახელშეკრულებო ვალდებულება</t>
  </si>
  <si>
    <t>ცხრილი 5</t>
  </si>
  <si>
    <t>ლარებით</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</si>
  <si>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</si>
  <si>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</si>
  <si>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</si>
  <si>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</si>
  <si>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</si>
  <si>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</si>
  <si>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</si>
  <si>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</si>
  <si>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</si>
  <si>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ცხრილი 6</t>
  </si>
  <si>
    <t>სამეთვალყურეო საბჭოს შემადგენლობა</t>
  </si>
  <si>
    <t>დამოუკიდებლობის სტატუსი</t>
  </si>
  <si>
    <t>დირექტორთა საბჭოს შემადგენლობა</t>
  </si>
  <si>
    <t>პოზიციის დასახელება/კონტროლს დაქვემდებარებული მიმართულება ბანკში</t>
  </si>
  <si>
    <t>საწესდებო კაპიტალის 1% და მეტი წილის მფლობელი აქციონერების ჩამონათვალი წილების მითითებით</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</si>
  <si>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</si>
  <si>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</si>
  <si>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</si>
  <si>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</si>
  <si>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</si>
  <si>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</si>
  <si>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</si>
  <si>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</si>
  <si>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</si>
  <si>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</si>
  <si>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</si>
  <si>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</si>
  <si>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</si>
  <si>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</si>
  <si>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</si>
  <si>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</si>
  <si>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</si>
  <si>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</si>
  <si>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</si>
  <si>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 *</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</si>
  <si>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</si>
  <si>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</si>
  <si>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</si>
  <si>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</si>
  <si>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</si>
  <si>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</si>
  <si>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</si>
  <si>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</si>
  <si>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</si>
  <si>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</si>
  <si>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</si>
  <si>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</si>
  <si>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</si>
  <si>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</si>
  <si>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</si>
  <si>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</si>
  <si>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</si>
  <si>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</si>
  <si>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</si>
  <si>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სხვა დაქვითვები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</si>
  <si>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</si>
  <si>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</si>
  <si>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</si>
  <si>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</si>
  <si>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</si>
  <si>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</si>
  <si>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</si>
  <si>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</si>
  <si>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</si>
  <si>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</si>
  <si>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</si>
  <si>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</si>
  <si>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</si>
  <si>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</si>
  <si>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</si>
  <si>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</si>
  <si>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</si>
  <si>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</si>
  <si>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</si>
  <si>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ზოგადი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</si>
  <si>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</si>
  <si>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</si>
  <si>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</si>
  <si>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</si>
  <si>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</si>
  <si>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</si>
  <si>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</si>
  <si>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</si>
  <si>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</si>
  <si>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</si>
  <si>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</si>
  <si>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</si>
  <si>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</si>
  <si>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</si>
  <si>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</si>
  <si>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</si>
  <si>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</si>
  <si>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</si>
  <si>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</si>
  <si>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</si>
  <si>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</si>
  <si>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</si>
  <si>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</si>
  <si>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</si>
  <si>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</si>
  <si>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</si>
  <si>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</si>
  <si>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</si>
  <si>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</si>
  <si>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</si>
  <si>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</si>
  <si>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</si>
  <si>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მოთხოვნა საზედამხედველო კაპიტალზე</t>
  </si>
  <si>
    <t>ჯამური მოთხოვნები</t>
  </si>
  <si>
    <t>6</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</si>
  <si>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</si>
  <si>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ცხრილი 10</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</si>
  <si>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</si>
  <si>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კავშირი Capital-ის ცხრილთან</t>
  </si>
  <si>
    <t xml:space="preserve"> ცხრილი 9 (Capital), N10 </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</si>
  <si>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</si>
  <si>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</si>
  <si>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</si>
  <si>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</si>
  <si>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</si>
  <si>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</si>
  <si>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</si>
  <si>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</si>
  <si>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</si>
  <si>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</si>
  <si>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</si>
  <si>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</si>
  <si>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</si>
  <si>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</si>
  <si>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</si>
  <si>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</si>
  <si>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</si>
  <si>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</si>
  <si>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</si>
  <si>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</si>
  <si>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</si>
  <si>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</si>
  <si>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</si>
  <si>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</si>
  <si>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</si>
  <si>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</si>
  <si>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</si>
  <si>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</si>
  <si>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უძრავი ქონებით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</si>
  <si>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</si>
  <si>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</si>
  <si>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</si>
  <si>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</si>
  <si>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</si>
  <si>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</si>
  <si>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</si>
  <si>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</si>
  <si>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</si>
  <si>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</si>
  <si>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</si>
  <si>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</si>
  <si>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</si>
  <si>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</si>
  <si>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</si>
  <si>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</si>
  <si>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</si>
  <si>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</si>
  <si>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</si>
  <si>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</si>
  <si>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</si>
  <si>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</si>
  <si>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</si>
  <si>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</si>
  <si>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</si>
  <si>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</si>
  <si>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</si>
  <si>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</si>
  <si>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</si>
  <si>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</si>
  <si>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</si>
  <si>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</si>
  <si>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</si>
  <si>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</si>
  <si>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</si>
  <si>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</si>
  <si>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</si>
  <si>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</si>
  <si>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</si>
  <si>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</si>
  <si>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</si>
  <si>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</si>
  <si>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უცხ. ვალუტა</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</si>
  <si>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</si>
  <si>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</si>
  <si>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</si>
  <si>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</si>
  <si>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</si>
  <si>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</si>
  <si>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</si>
  <si>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</si>
  <si>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</si>
  <si>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</si>
  <si>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</si>
  <si>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</si>
  <si>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</si>
  <si>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</si>
  <si>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</si>
  <si>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</si>
  <si>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</si>
  <si>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</si>
  <si>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</si>
  <si>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</si>
  <si>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</si>
  <si>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</si>
  <si>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</si>
  <si>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</si>
  <si>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</si>
  <si>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</si>
  <si>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</si>
  <si>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</si>
  <si>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</si>
  <si>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</si>
  <si>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</si>
  <si>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</si>
  <si>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</si>
  <si>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</si>
  <si>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</si>
  <si>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</si>
  <si>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</si>
  <si>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</si>
  <si>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</si>
  <si>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</si>
  <si>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</si>
  <si>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</si>
  <si>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</si>
  <si>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</si>
  <si>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</si>
  <si>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</si>
  <si>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</si>
  <si>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</si>
  <si>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</si>
  <si>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</si>
  <si>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</si>
  <si>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</si>
  <si>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</si>
  <si>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</si>
  <si>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</si>
  <si>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</si>
  <si>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</si>
  <si>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</si>
  <si>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</si>
  <si>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</si>
  <si>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</si>
  <si>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</si>
  <si>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</si>
  <si>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</si>
  <si>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</si>
  <si>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</si>
  <si>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</si>
  <si>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</si>
  <si>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</si>
  <si>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</si>
  <si>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</si>
  <si>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</si>
  <si>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</si>
  <si>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</si>
  <si>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</si>
  <si>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</si>
  <si>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</si>
  <si>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</si>
  <si>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</si>
  <si>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</si>
  <si>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</si>
  <si>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</si>
  <si>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</si>
  <si>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</si>
  <si>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</si>
  <si>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</si>
  <si>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</si>
  <si>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</si>
  <si>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</si>
  <si>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</si>
  <si>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</si>
  <si>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</si>
  <si>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</si>
  <si>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</si>
  <si>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</si>
  <si>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</si>
  <si>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</si>
  <si>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</si>
  <si>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</si>
  <si>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</si>
  <si>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</si>
  <si>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</si>
  <si>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</si>
  <si>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</si>
  <si>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</si>
  <si>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</si>
  <si>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</si>
  <si>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</si>
  <si>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</si>
  <si>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</si>
  <si>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</si>
  <si>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</si>
  <si>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</si>
  <si>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ვადაგადაცილებული სესხები*</t>
  </si>
  <si>
    <t>სხვა ერთეულები:</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</si>
  <si>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</si>
  <si>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18</t>
  </si>
  <si>
    <t>ა</t>
  </si>
  <si>
    <t>ბ</t>
  </si>
  <si>
    <t>გ</t>
  </si>
  <si>
    <t>დ</t>
  </si>
  <si>
    <t>ე</t>
  </si>
  <si>
    <t>ვ</t>
  </si>
  <si>
    <t xml:space="preserve">                                                                             საბალანსო აქტივები                                                                                                         
                                                                                                                                                                                                                                                                                                            რისკის კლასები</t>
  </si>
  <si>
    <t>მთლიანი ღირებულება</t>
  </si>
  <si>
    <t>მოსალოდენელი საკრედიტო ზარალი</t>
  </si>
  <si>
    <t>ზოგადი რეზერვი</t>
  </si>
  <si>
    <t>კუმულატიური ჩამოწერა ანგარიშგების პერიოდზე</t>
  </si>
  <si>
    <t>აქტივების წმინდა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</si>
  <si>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</si>
  <si>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</si>
  <si>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t>
  </si>
  <si>
    <t>მათ შორის: სესხები</t>
  </si>
  <si>
    <t>მათ შორის: სავალო ფასიანი ქაღალდები</t>
  </si>
  <si>
    <t>ცხრილი 19</t>
  </si>
  <si>
    <t xml:space="preserve">                                                                               საბალანსო აქტივები
                                                                                                                                                                                                             სექტორი დაფარვის წყაროს/კონტრაგენტის ტიპის მიხედვით</t>
  </si>
  <si>
    <t>სახელმწიფო ორგანიზაციები</t>
  </si>
  <si>
    <t>საფინანსო ინსტიტუტები</t>
  </si>
  <si>
    <t>საბითუმო ლომბარდი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</si>
  <si>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</si>
  <si>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</si>
  <si>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</si>
  <si>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</si>
  <si>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</si>
  <si>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</si>
  <si>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</si>
  <si>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</si>
  <si>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</si>
  <si>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</si>
  <si>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</si>
  <si>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</si>
  <si>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</si>
  <si>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</si>
  <si>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</si>
  <si>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</si>
  <si>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</si>
  <si>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</si>
  <si>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</si>
  <si>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</si>
  <si>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</si>
  <si>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 xml:space="preserve">აქტივები, რომლებზეც არ არის აღრიცხული დაფარვის წყაროს სექტორი </t>
  </si>
  <si>
    <t>ცხრილი 20</t>
  </si>
  <si>
    <t>მოსალოდნელი საკრედიტო ზარალის ცვლილება სესხებზე და კორპორატიულ სავალო ფასიანი ქაღალდებზე</t>
  </si>
  <si>
    <t>სესხები</t>
  </si>
  <si>
    <t>კორპორატიული ფასიანი ქაღალდები</t>
  </si>
  <si>
    <t>მოსალოდნელი საკრედიტო ზარალი საანგარიშგებო პერიოდის დასაწყისისათვის</t>
  </si>
  <si>
    <t>მოსალოდნელი საკრედიტო ზარალის ზრდა</t>
  </si>
  <si>
    <t>ახალი აქტივების წარმოშობის შედეგად</t>
  </si>
  <si>
    <t>არსებული აქტივების ხარისხის გაუარესების შედეგად</t>
  </si>
  <si>
    <t>მოსალოდნელი საკრედიტო ზარალის შემცირება</t>
  </si>
  <si>
    <t>აქტივების ჩამოწერის შედეგად</t>
  </si>
  <si>
    <t>აქტივების დაფარვის შედეგად</t>
  </si>
  <si>
    <t>აქტივების ხარისხის გაუმჯობესების შედეგად</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</si>
  <si>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</si>
  <si>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მოსალოდნელი საკრედიტო ზარალი საანგარიშგებო პერიოდის ბოლოსათვის</t>
  </si>
  <si>
    <t>ცხრილი 21</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</si>
  <si>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</si>
  <si>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</si>
  <si>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</si>
  <si>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</si>
  <si>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</si>
  <si>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</si>
  <si>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</si>
  <si>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</si>
  <si>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</si>
  <si>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</si>
  <si>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</si>
  <si>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</si>
  <si>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</si>
  <si>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</si>
  <si>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</si>
  <si>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</si>
  <si>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</si>
  <si>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1-ი დონის საკრედიტო რისკი</t>
  </si>
  <si>
    <t>მე-2 დონის საკრედიტო რისკი</t>
  </si>
  <si>
    <t>მე-3 დონის საკრედიტო რისკი</t>
  </si>
  <si>
    <t>შეძენილი ან გამოშვებული გაუფასურებული ფინანსური ინსტრუმნეტი (POCI)</t>
  </si>
  <si>
    <t>ვადაგადაცილება ≤ 30 დღეზე</t>
  </si>
  <si>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</si>
  <si>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</si>
  <si>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</si>
  <si>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</si>
  <si>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</si>
  <si>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2 წელზე  </t>
    </r>
    <r>
      <rPr>
        <sz val="9"/>
        <rFont val="Calibri"/>
        <family val="2"/>
      </rPr>
      <t>≤</t>
    </r>
    <r>
      <rPr>
        <sz val="9"/>
        <rFont val="Sylfaen"/>
        <family val="1"/>
      </rPr>
      <t xml:space="preserve"> 5 წელზე</t>
    </r>
  </si>
  <si>
    <t>ვადაგადაცილება &gt; 5 წელზე</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</si>
  <si>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</si>
  <si>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</si>
  <si>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</si>
  <si>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</si>
  <si>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</si>
  <si>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</si>
  <si>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გარესაბალანსო ვალდებულებები</t>
  </si>
  <si>
    <t>ცხრილი 23</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</si>
  <si>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</si>
  <si>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სესხების მთლიანი ღირებულება</t>
  </si>
  <si>
    <t xml:space="preserve">ვადაგადაცილება &gt; 30 დღეზე  ≤ 90 დღეზე </t>
  </si>
  <si>
    <t xml:space="preserve">ვადაგადაცილება &gt; 90 დღეზე  ≤ 180 დღეზე </t>
  </si>
  <si>
    <t xml:space="preserve">ვადაგადაცილება &gt; 180 დღეზე  ≤ 1 წელზე </t>
  </si>
  <si>
    <t>ვადაგადაცილება &gt; 1 წელზე  ≤ 2 წელზე</t>
  </si>
  <si>
    <t>ვადაგადაცილება &gt; 2 წელზე  ≤ 5 წელზე</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</si>
  <si>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</si>
  <si>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</si>
  <si>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</si>
  <si>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</si>
  <si>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</si>
  <si>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</si>
  <si>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</si>
  <si>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</si>
  <si>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</si>
  <si>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</si>
  <si>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მოსალოდნელი საკრედიტო ზარალი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</si>
  <si>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</si>
  <si>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</si>
  <si>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</si>
  <si>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</si>
  <si>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</si>
  <si>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</si>
  <si>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</si>
  <si>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</si>
  <si>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</si>
  <si>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</si>
  <si>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</si>
  <si>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ცხრილი 24</t>
  </si>
  <si>
    <t xml:space="preserve">                                                                                                     სესხები
                                                                                                                                                                                                             სექტორი დაფარვის წყაროს მიხედვით</t>
  </si>
  <si>
    <t>მოსალოდნელი საკრედიტო ზარალი</t>
  </si>
  <si>
    <t xml:space="preserve">სესხები, რომლებზეც არ არის აღრიცხული დაფარვის წყაროს სექტორი </t>
  </si>
  <si>
    <t>ცხრილი 25</t>
  </si>
  <si>
    <t>ზ</t>
  </si>
  <si>
    <t>თ</t>
  </si>
  <si>
    <t>ი</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</si>
  <si>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</si>
  <si>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</si>
  <si>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</si>
  <si>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</si>
  <si>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ოქრო/ოქროს ნაკეთობებით უზრუნველყოფილი ვალდებულების საბაზრო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</si>
  <si>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</si>
  <si>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</si>
  <si>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</si>
  <si>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</si>
  <si>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</si>
  <si>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</si>
  <si>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</si>
  <si>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</si>
  <si>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</si>
  <si>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</si>
  <si>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ცხრილი 26</t>
  </si>
  <si>
    <t>საცალო პროდუქტები</t>
  </si>
  <si>
    <t>სესხების ძირი თანხა</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</si>
  <si>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</si>
  <si>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</si>
  <si>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</si>
  <si>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</si>
  <si>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</si>
  <si>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</si>
  <si>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</si>
  <si>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</si>
  <si>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</si>
  <si>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</si>
  <si>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</si>
  <si>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</si>
  <si>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</si>
  <si>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</si>
  <si>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</si>
  <si>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</si>
  <si>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</si>
  <si>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</si>
  <si>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</si>
  <si>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</si>
  <si>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</si>
  <si>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</si>
  <si>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განმარტებები გვერდისთვის 1. Key Ratios, ცხრილი 1</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</si>
  <si>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</si>
  <si>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(6)-(24) სტრიქონების შესაბამისი მონაცემები უნდა გამოისახოს პროცენტულად.</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</si>
  <si>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</si>
  <si>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</si>
  <si>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</si>
  <si>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</si>
  <si>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</si>
  <si>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</si>
  <si>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</si>
  <si>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</si>
  <si>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</si>
  <si>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</si>
  <si>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</si>
  <si>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</si>
  <si>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</si>
  <si>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</si>
  <si>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</si>
  <si>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</si>
  <si>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</si>
  <si>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</si>
  <si>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</si>
  <si>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</si>
  <si>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</si>
  <si>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</si>
  <si>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</si>
  <si>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</si>
  <si>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</si>
  <si>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</si>
  <si>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</si>
  <si>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</si>
  <si>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განმარტებები გვერდისთვის 4. off-balance, ცხრილი 4</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</si>
  <si>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</si>
  <si>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</si>
  <si>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</si>
  <si>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</si>
  <si>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</si>
  <si>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</si>
  <si>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</si>
  <si>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</si>
  <si>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</si>
  <si>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</si>
  <si>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</si>
  <si>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</si>
  <si>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</si>
  <si>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</si>
  <si>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</si>
  <si>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</si>
  <si>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</si>
  <si>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</si>
  <si>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</si>
  <si>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</si>
  <si>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</si>
  <si>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განმარტებები გვერდისთვის 5. RWA, ცხრილი 5</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</si>
  <si>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</si>
  <si>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</si>
  <si>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</si>
  <si>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</si>
  <si>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</si>
  <si>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</si>
  <si>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</si>
  <si>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</si>
  <si>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</si>
  <si>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</si>
  <si>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</si>
  <si>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</si>
  <si>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</si>
  <si>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</si>
  <si>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</si>
  <si>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</si>
  <si>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8. LI2, ცხრილი 8</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</si>
  <si>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</si>
  <si>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</si>
  <si>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</si>
  <si>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</si>
  <si>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</si>
  <si>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</si>
  <si>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</si>
  <si>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</si>
  <si>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</si>
  <si>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</si>
  <si>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განმარტებები გვერდისთვის 9. Capital, ცხრილი 9</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</si>
  <si>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</si>
  <si>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განმარტებები გვერდისთვის 10. CC2, ცხრილი 10</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</si>
  <si>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</si>
  <si>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</si>
  <si>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</si>
  <si>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</si>
  <si>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</si>
  <si>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</si>
  <si>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</si>
  <si>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</si>
  <si>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</si>
  <si>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</si>
  <si>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</si>
  <si>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</si>
  <si>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</si>
  <si>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</si>
  <si>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</si>
  <si>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</si>
  <si>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</si>
  <si>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</si>
  <si>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</si>
  <si>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</si>
  <si>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</si>
  <si>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</si>
  <si>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</si>
  <si>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</si>
  <si>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</si>
  <si>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</si>
  <si>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</si>
  <si>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</si>
  <si>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</si>
  <si>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</si>
  <si>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სვეტები</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</si>
  <si>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</si>
  <si>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</si>
  <si>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</si>
  <si>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</si>
  <si>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</si>
  <si>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</si>
  <si>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</si>
  <si>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</si>
  <si>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განმარტებები გვერდისთვის 16. NSFR ცხრილი 16</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</si>
  <si>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</si>
  <si>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</si>
  <si>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</si>
  <si>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განმარტებები გვერდებისთვის  "17-26"</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</si>
  <si>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</si>
  <si>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</si>
  <si>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</si>
  <si>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მთლიანი  ღირებულება -  აქტივების ღირებულება IFRS 9-ით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</si>
  <si>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</si>
  <si>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</si>
  <si>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</si>
  <si>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t>უმოქმედო აქტივი/სესხი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</si>
  <si>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</si>
  <si>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</si>
  <si>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</si>
  <si>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</si>
  <si>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</si>
  <si>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</si>
  <si>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</si>
  <si>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</si>
  <si>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</si>
  <si>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</si>
  <si>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</si>
  <si>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</si>
  <si>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</si>
  <si>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</si>
  <si>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</si>
  <si>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</si>
  <si>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</si>
  <si>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</si>
  <si>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</si>
  <si>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</si>
  <si>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</si>
  <si>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</si>
  <si>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</si>
  <si>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</si>
  <si>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</si>
  <si>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</si>
  <si>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</si>
  <si>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</si>
  <si>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</si>
  <si>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განმარტებები გვერდებისთვის  "17"</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</si>
  <si>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</si>
  <si>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</si>
  <si>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</si>
  <si>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ცხრილი "18 -19"</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</si>
  <si>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</si>
  <si>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</si>
  <si>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</si>
  <si>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</si>
  <si>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t>ცხრილი "20"</t>
  </si>
  <si>
    <t>მოსალოდენლი საკრედიტო ზარალი</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</si>
  <si>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</si>
  <si>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t>ცხრილი "21"</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</si>
  <si>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</si>
  <si>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1</t>
  </si>
  <si>
    <t>უმოქმედო სესხების საწყისი ბალანსი</t>
  </si>
  <si>
    <t>უმოქმედოდ კლასიფიცირებული სესხების ზრდა, საკრედიტო რისკის დონის ზრდის შედეგად</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</si>
  <si>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</si>
  <si>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</si>
  <si>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</si>
  <si>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</si>
  <si>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</si>
  <si>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</si>
  <si>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7</t>
  </si>
  <si>
    <t>უმოქმედოდ კლასიფიცირებული სესხების ჩამოწერის გზით</t>
  </si>
  <si>
    <t>8</t>
  </si>
  <si>
    <t>უმოქმედოდ კლასიფიცირებული სესხების შემცირება, უზრუნველყოფის დასაკუთრების გზით</t>
  </si>
  <si>
    <t>9</t>
  </si>
  <si>
    <t>უმოქმედოდ კლასიფიცირებული სესხების შემცირება, სესხების გაყიდვის გზით</t>
  </si>
  <si>
    <t>10</t>
  </si>
  <si>
    <t>სხვა ბალანსის რეკონსილაციისთვის საჭირო გატარებები</t>
  </si>
  <si>
    <t>11</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</si>
  <si>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</si>
  <si>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12</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</si>
  <si>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</si>
  <si>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</si>
  <si>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</si>
  <si>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</si>
  <si>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</si>
  <si>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</si>
  <si>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</si>
  <si>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</si>
  <si>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</si>
  <si>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</si>
  <si>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</si>
  <si>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</si>
  <si>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</si>
  <si>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</si>
  <si>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</si>
  <si>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</si>
  <si>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</si>
  <si>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</si>
  <si>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</si>
  <si>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</si>
  <si>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</si>
  <si>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</si>
  <si>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</si>
  <si>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</si>
  <si>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</si>
  <si>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</si>
  <si>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</si>
  <si>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</si>
  <si>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ცხრილი "25"</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</si>
  <si>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</si>
  <si>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</si>
  <si>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</si>
  <si>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</si>
  <si>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</si>
  <si>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</si>
  <si>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</si>
  <si>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</si>
  <si>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</si>
  <si>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</si>
  <si>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</si>
  <si>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</si>
  <si>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</si>
  <si>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</si>
  <si>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</si>
  <si>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</si>
  <si>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მიმდინარე საკონტრაქტო ძირი თანხა</t>
  </si>
  <si>
    <t>სესხების მთლიანი ღირებულება მოსალოდენლი საკრედიტო ზარალის დაკლებამდე.</t>
  </si>
  <si>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</si>
  <si>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პორტფელში არსებული სესხების რაოდენობა. რაოდენობაში არ გაითვლაისწინება სესხები 0 ნაშთით.</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</si>
  <si>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</si>
  <si>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</si>
  <si>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ძირი თანხის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</si>
  <si>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</si>
  <si>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სს "ხალიკ ბანკი საქართველო"</t>
  </si>
  <si>
    <t>არმან დუნაევი</t>
  </si>
  <si>
    <t>ნიკოლოზ გეგუჩაძე</t>
  </si>
  <si>
    <t>http://halykbank.ge</t>
  </si>
  <si>
    <t xml:space="preserve">არმან დუნაევი </t>
  </si>
  <si>
    <t>დამოუკიდებელი წევრი</t>
  </si>
  <si>
    <t>ჩინგიზ კანაპიანოვი</t>
  </si>
  <si>
    <t xml:space="preserve">ალია კარპიკოვა </t>
  </si>
  <si>
    <t>არადამოუკიდებელ წევრი</t>
  </si>
  <si>
    <t xml:space="preserve">ვიქტორ სკრილი </t>
  </si>
  <si>
    <t>ნათია სვანაძე</t>
  </si>
  <si>
    <t>გენერალური დირექტორი/შეფასება, უსაფრთხოება, კადრები, ფინანსური მონიტორინგი,  მარკეტინგი, იურიდიული</t>
  </si>
  <si>
    <t xml:space="preserve">კონსტანტინე გორდეზიანი </t>
  </si>
  <si>
    <t>გენერალური დირექტორის მოადგილე/საკრედიტო რისკები, ფინანსური რისკები, საოპერაციო რისკები</t>
  </si>
  <si>
    <t>შოთა ჭყოიძე</t>
  </si>
  <si>
    <t>გენერალური დირექტორის მოადგილე/საცალო დაკრედიტება, საბანკო პროდუქტები, საბარათე სისტემები, კონტაქტ-ცენტრი. საინფორმაციო ტექნოლოგიები (პროგრამული უზრუნველყოფა და ინფრასტრუქტურა)</t>
  </si>
  <si>
    <t>მარინა ტანკაროვა</t>
  </si>
  <si>
    <t>გენერალური დირექტორის მოადგილე/ბუღალტერია, ფინანსები, საოპერაციო. სამეურნეო, კანცელარია, საკრედიტო ადმინისტრირება, ცენტრალიზებული ბექ-ოფისი</t>
  </si>
  <si>
    <t>თამარ გოდერძიშვილი</t>
  </si>
  <si>
    <t>გენერალური დირექტორის მოადგილე/კორპორატიული, მცირე და საშუალო ბიზნესის დაკრედიტება, საკრედიტო ანალიზი, ხაზინა</t>
  </si>
  <si>
    <t>სს "ყაზახეთის სახალხო ბანკი"</t>
  </si>
  <si>
    <t>ტიმურ ყულიბაევი</t>
  </si>
  <si>
    <t>დინარა ყულიბაევა</t>
  </si>
  <si>
    <t>The Bank of New York (ნომინალური მფლობელი)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</si>
</sst>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409]mmm\-yy;@"/>
    <numFmt numFmtId="165" formatCode="_(* #,##0_);_(* \(#,##0\);_(* &quot;-&quot;??_);_(@_)"/>
    <numFmt numFmtId="166" formatCode="#,##0_ ;[Red]\-#,##0\ "/>
    <numFmt numFmtId="167" formatCode="_(#,##0_);_(\(#,##0\);_(\ \-\ _);_(@_)"/>
    <numFmt numFmtId="168" formatCode="_-* #,##0.00_-;\-* #,##0.00_-;_-* &quot;-&quot;??_-;_-@_-"/>
  </numFmts>
  <fonts count="6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name val="Sylfaen"/>
      <family val="1"/>
    </font>
    <font>
      <sz val="10"/>
      <color theme="1"/>
      <name val="Sylfaen"/>
      <family val="1"/>
    </font>
    <font>
      <sz val="10"/>
      <name val="Calibri"/>
      <family val="2"/>
      <scheme val="minor"/>
    </font>
    <font>
      <sz val="10"/>
      <name val="Sylfaen"/>
      <family val="1"/>
    </font>
    <font>
      <sz val="11"/>
      <color theme="1"/>
      <name val="Sylfaen"/>
      <family val="1"/>
    </font>
    <font>
      <b/>
      <i/>
      <sz val="10"/>
      <color theme="1"/>
      <name val="Sylfaen"/>
      <family val="1"/>
    </font>
    <font>
      <u/>
      <sz val="10"/>
      <color indexed="12"/>
      <name val="Arial"/>
      <family val="2"/>
    </font>
    <font>
      <sz val="10"/>
      <color theme="1"/>
      <name val="Calibri"/>
      <family val="1"/>
      <scheme val="minor"/>
    </font>
    <font>
      <b/>
      <sz val="10"/>
      <name val="Sylfaen"/>
      <family val="1"/>
    </font>
    <font>
      <b/>
      <sz val="10"/>
      <name val="Calibri"/>
      <family val="2"/>
      <scheme val="minor"/>
    </font>
    <font>
      <b/>
      <i/>
      <sz val="10"/>
      <color theme="1"/>
      <name val="Calibri"/>
      <family val="2"/>
      <scheme val="minor"/>
    </font>
    <font>
      <b/>
      <i/>
      <sz val="11"/>
      <color theme="1"/>
      <name val="Calibri"/>
      <family val="2"/>
      <scheme val="minor"/>
    </font>
    <font>
      <sz val="10"/>
      <name val="MS Sans Serif"/>
      <family val="2"/>
    </font>
    <font>
      <b/>
      <i/>
      <sz val="10"/>
      <name val="Calibri"/>
      <family val="2"/>
      <scheme val="minor"/>
    </font>
    <font>
      <b/>
      <sz val="12"/>
      <color theme="1"/>
      <name val="Calibri"/>
      <family val="2"/>
      <scheme val="minor"/>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8"/>
      <color theme="1"/>
      <name val="Calibri"/>
      <family val="2"/>
      <scheme val="minor"/>
    </font>
    <font>
      <b/>
      <sz val="10"/>
      <color theme="1"/>
      <name val="Calibri"/>
      <family val="2"/>
      <scheme val="minor"/>
    </font>
    <font>
      <i/>
      <sz val="10"/>
      <name val="Sylfaen"/>
      <family val="1"/>
    </font>
    <font>
      <sz val="10"/>
      <color theme="1"/>
      <name val="Segoe UI"/>
      <family val="2"/>
    </font>
    <font>
      <sz val="10"/>
      <color theme="1"/>
      <name val="Times New Roman"/>
      <family val="1"/>
    </font>
    <font>
      <sz val="10"/>
      <name val="Arial"/>
      <family val="2"/>
      <charset val="204"/>
    </font>
    <font>
      <sz val="10"/>
      <name val="Geo_Arial"/>
      <family val="2"/>
    </font>
    <font>
      <b/>
      <sz val="10"/>
      <name val="Calibri"/>
      <family val="1"/>
      <scheme val="minor"/>
    </font>
    <font>
      <sz val="10"/>
      <name val="Calibri"/>
      <family val="1"/>
      <scheme val="minor"/>
    </font>
    <font>
      <b/>
      <sz val="10"/>
      <color theme="1"/>
      <name val="Sylfaen"/>
      <family val="1"/>
    </font>
    <font>
      <i/>
      <sz val="10"/>
      <color theme="1"/>
      <name val="Sylfaen"/>
      <family val="1"/>
    </font>
    <font>
      <i/>
      <sz val="11"/>
      <color theme="1"/>
      <name val="Calibri"/>
      <family val="2"/>
      <scheme val="minor"/>
    </font>
    <font>
      <sz val="10"/>
      <name val="SPKolheti"/>
      <family val="1"/>
    </font>
    <font>
      <sz val="9"/>
      <color theme="1"/>
      <name val="Calibri"/>
      <family val="2"/>
      <scheme val="minor"/>
    </font>
    <font>
      <i/>
      <sz val="10"/>
      <color theme="1"/>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8"/>
      <name val="Arial"/>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i/>
      <sz val="9"/>
      <name val="Calibri"/>
      <family val="1"/>
      <scheme val="minor"/>
    </font>
    <font>
      <b/>
      <sz val="9"/>
      <name val="Calibri"/>
      <family val="1"/>
      <scheme val="minor"/>
    </font>
    <font>
      <b/>
      <u/>
      <sz val="9"/>
      <color theme="1"/>
      <name val="Sylfaen"/>
      <family val="1"/>
    </font>
    <font>
      <sz val="9"/>
      <color theme="1"/>
      <name val="Calibri"/>
      <family val="1"/>
      <scheme val="minor"/>
    </font>
    <font>
      <b/>
      <sz val="8"/>
      <name val="Sylfaen"/>
      <family val="1"/>
    </font>
    <font>
      <sz val="11"/>
      <name val="Calibri"/>
      <family val="2"/>
      <scheme val="minor"/>
    </font>
    <font>
      <sz val="8"/>
      <name val="Sylfaen"/>
      <family val="1"/>
    </font>
    <font>
      <sz val="8"/>
      <color rgb="FFFF0000"/>
      <name val="Sylfaen"/>
      <family val="1"/>
    </font>
    <font>
      <b/>
      <i/>
      <u/>
      <sz val="8"/>
      <name val="Sylfaen"/>
      <family val="1"/>
    </font>
    <font>
      <u/>
      <sz val="8"/>
      <name val="Sylfaen"/>
      <family val="1"/>
    </font>
    <font>
      <sz val="9"/>
      <color rgb="FF000000"/>
      <name val="Sylfaen"/>
      <family val="1"/>
    </font>
  </fonts>
  <fills count="18">
    <fill>
      <patternFill patternType="none"/>
    </fill>
    <fill>
      <patternFill patternType="gray125"/>
    </fill>
    <fill>
      <patternFill patternType="solid">
        <fgColor theme="0"/>
        <bgColor indexed="64"/>
      </patternFill>
    </fill>
    <fill>
      <patternFill patternType="lightGray">
        <fgColor indexed="22"/>
      </patternFill>
    </fill>
    <fill>
      <patternFill patternType="solid">
        <fgColor rgb="FFFFFFFF"/>
        <bgColor indexed="64"/>
      </patternFill>
    </fill>
    <fill>
      <patternFill patternType="solid">
        <fgColor theme="2"/>
        <bgColor indexed="64"/>
      </patternFill>
    </fill>
    <fill>
      <patternFill patternType="solid">
        <fgColor rgb="FF92D050"/>
        <bgColor indexed="64"/>
      </patternFill>
    </fill>
    <fill>
      <patternFill patternType="solid">
        <fgColor theme="6" tint="0.59999389629810485"/>
        <bgColor indexed="64"/>
      </patternFill>
    </fill>
    <fill>
      <patternFill patternType="solid">
        <fgColor rgb="FF5F5F5F"/>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auto="1"/>
      </left>
      <right style="medium">
        <color indexed="64"/>
      </right>
      <top style="thin">
        <color auto="1"/>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auto="1"/>
      </bottom>
      <diagonal/>
    </border>
    <border>
      <left/>
      <right style="thin">
        <color indexed="64"/>
      </right>
      <top style="medium">
        <color indexed="64"/>
      </top>
      <bottom style="thin">
        <color indexed="64"/>
      </bottom>
      <diagonal/>
    </border>
    <border>
      <left style="medium">
        <color indexed="64"/>
      </left>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indexed="64"/>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style="thin">
        <color indexed="64"/>
      </left>
      <right/>
      <top/>
      <bottom style="thin">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style="medium">
        <color indexed="64"/>
      </left>
      <right style="thin">
        <color indexed="64"/>
      </right>
      <top/>
      <bottom/>
      <diagonal/>
    </border>
    <border>
      <left/>
      <right style="medium">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1" fillId="0" borderId="0" applyNumberFormat="0" applyFill="0" applyBorder="0" applyAlignment="0" applyProtection="0">
      <alignment vertical="top"/>
      <protection locked="0"/>
    </xf>
    <xf numFmtId="0" fontId="4" fillId="0" borderId="0"/>
    <xf numFmtId="164" fontId="17" fillId="3" borderId="0"/>
    <xf numFmtId="0" fontId="4" fillId="0" borderId="0"/>
    <xf numFmtId="0" fontId="34" fillId="0" borderId="0"/>
    <xf numFmtId="0" fontId="34" fillId="0" borderId="0"/>
    <xf numFmtId="43" fontId="1" fillId="0" borderId="0" applyFont="0" applyFill="0" applyBorder="0" applyAlignment="0" applyProtection="0"/>
    <xf numFmtId="0" fontId="1"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alignment vertical="center"/>
    </xf>
    <xf numFmtId="43" fontId="4" fillId="0" borderId="0" applyFont="0" applyFill="0" applyBorder="0" applyAlignment="0" applyProtection="0"/>
    <xf numFmtId="168" fontId="1" fillId="0" borderId="0" applyFont="0" applyFill="0" applyBorder="0" applyAlignment="0" applyProtection="0"/>
    <xf numFmtId="0" fontId="4" fillId="0" borderId="0"/>
  </cellStyleXfs>
  <cellXfs count="935">
    <xf numFmtId="0" fontId="0" fillId="0" borderId="0" xfId="0"/>
    <xf numFmtId="0" fontId="3" fillId="0" borderId="1" xfId="0" applyFont="1" applyBorder="1"/>
    <xf numFmtId="0" fontId="5" fillId="0" borderId="1" xfId="3" applyFont="1" applyFill="1" applyBorder="1" applyAlignment="1" applyProtection="1">
      <alignment horizontal="center" vertical="center"/>
    </xf>
    <xf numFmtId="0" fontId="6" fillId="0" borderId="1" xfId="0" applyFont="1" applyBorder="1"/>
    <xf numFmtId="0" fontId="7" fillId="2" borderId="1" xfId="3" applyFont="1" applyFill="1" applyBorder="1" applyAlignment="1" applyProtection="1">
      <alignment horizontal="right" indent="1"/>
    </xf>
    <xf numFmtId="0" fontId="8" fillId="2" borderId="1" xfId="3" applyFont="1" applyFill="1" applyBorder="1" applyAlignment="1" applyProtection="1">
      <alignment horizontal="left" wrapText="1" indent="1"/>
    </xf>
    <xf numFmtId="0" fontId="9" fillId="0" borderId="1" xfId="0" applyFont="1" applyBorder="1"/>
    <xf numFmtId="0" fontId="1" fillId="0" borderId="0" xfId="0" applyFont="1"/>
    <xf numFmtId="0" fontId="8" fillId="0" borderId="1" xfId="3" applyFont="1" applyFill="1" applyBorder="1" applyAlignment="1" applyProtection="1">
      <alignment horizontal="left" wrapText="1" indent="1"/>
    </xf>
    <xf numFmtId="0" fontId="7" fillId="2" borderId="2" xfId="3" applyFont="1" applyFill="1" applyBorder="1" applyAlignment="1" applyProtection="1">
      <alignment horizontal="right" indent="1"/>
    </xf>
    <xf numFmtId="0" fontId="8" fillId="0" borderId="2" xfId="3" applyFont="1" applyFill="1" applyBorder="1" applyAlignment="1" applyProtection="1">
      <alignment horizontal="left" wrapText="1" indent="1"/>
    </xf>
    <xf numFmtId="0" fontId="10" fillId="0" borderId="0" xfId="0" applyFont="1" applyBorder="1" applyAlignment="1">
      <alignment wrapText="1"/>
    </xf>
    <xf numFmtId="0" fontId="7" fillId="2" borderId="1" xfId="3" applyFont="1" applyFill="1" applyBorder="1" applyAlignment="1" applyProtection="1"/>
    <xf numFmtId="0" fontId="11" fillId="0" borderId="1" xfId="4" applyFill="1" applyBorder="1" applyAlignment="1" applyProtection="1"/>
    <xf numFmtId="0" fontId="0" fillId="0" borderId="0" xfId="0" applyAlignment="1"/>
    <xf numFmtId="0" fontId="11" fillId="0" borderId="1" xfId="4" applyFill="1" applyBorder="1" applyAlignment="1" applyProtection="1">
      <alignment horizontal="left" vertical="center" wrapText="1"/>
    </xf>
    <xf numFmtId="49" fontId="12" fillId="0" borderId="1" xfId="0" applyNumberFormat="1" applyFont="1" applyFill="1" applyBorder="1" applyAlignment="1">
      <alignment horizontal="right" vertical="center" wrapText="1"/>
    </xf>
    <xf numFmtId="0" fontId="11" fillId="0" borderId="1" xfId="4" applyFill="1" applyBorder="1" applyAlignment="1" applyProtection="1">
      <alignment horizontal="left" vertical="center"/>
    </xf>
    <xf numFmtId="0" fontId="3" fillId="0" borderId="1" xfId="0" applyFont="1" applyFill="1" applyBorder="1"/>
    <xf numFmtId="0" fontId="11" fillId="0" borderId="1" xfId="4" applyFill="1" applyBorder="1" applyAlignment="1" applyProtection="1">
      <alignment horizontal="left" vertical="top" wrapText="1"/>
    </xf>
    <xf numFmtId="0" fontId="3" fillId="0" borderId="0" xfId="0" applyFont="1"/>
    <xf numFmtId="0" fontId="8" fillId="0" borderId="0" xfId="5" applyFont="1" applyFill="1" applyBorder="1" applyProtection="1"/>
    <xf numFmtId="43" fontId="7" fillId="0" borderId="0" xfId="1" applyFont="1"/>
    <xf numFmtId="0" fontId="7" fillId="0" borderId="0" xfId="0" applyFont="1"/>
    <xf numFmtId="14" fontId="3" fillId="0" borderId="0" xfId="0" applyNumberFormat="1" applyFont="1"/>
    <xf numFmtId="0" fontId="7" fillId="0" borderId="0" xfId="0" applyFont="1" applyBorder="1"/>
    <xf numFmtId="0" fontId="3" fillId="0" borderId="0" xfId="0" applyFont="1" applyBorder="1"/>
    <xf numFmtId="0" fontId="0" fillId="0" borderId="0" xfId="0" applyBorder="1"/>
    <xf numFmtId="0" fontId="8" fillId="0" borderId="5" xfId="0" applyFont="1" applyBorder="1"/>
    <xf numFmtId="0" fontId="13" fillId="0" borderId="5" xfId="0" applyFont="1" applyBorder="1" applyAlignment="1">
      <alignment horizontal="center"/>
    </xf>
    <xf numFmtId="0" fontId="14" fillId="0" borderId="5" xfId="0" applyFont="1" applyBorder="1" applyAlignment="1">
      <alignment horizontal="center" vertical="center"/>
    </xf>
    <xf numFmtId="0" fontId="8" fillId="0" borderId="9" xfId="0" applyFont="1" applyFill="1" applyBorder="1" applyAlignment="1">
      <alignment horizontal="right" vertical="center" wrapText="1"/>
    </xf>
    <xf numFmtId="0" fontId="7" fillId="0" borderId="10" xfId="0" applyFont="1" applyFill="1" applyBorder="1" applyAlignment="1">
      <alignment vertical="center" wrapText="1"/>
    </xf>
    <xf numFmtId="0" fontId="4" fillId="0" borderId="10" xfId="0" applyNumberFormat="1" applyFont="1" applyFill="1" applyBorder="1" applyAlignment="1">
      <alignment horizontal="left" vertical="center" wrapText="1" indent="1"/>
    </xf>
    <xf numFmtId="0" fontId="4" fillId="0" borderId="11" xfId="0" applyNumberFormat="1" applyFont="1" applyFill="1" applyBorder="1" applyAlignment="1">
      <alignment horizontal="left" vertical="center" wrapText="1" indent="1"/>
    </xf>
    <xf numFmtId="0" fontId="4" fillId="0" borderId="9" xfId="0" applyNumberFormat="1" applyFont="1" applyFill="1" applyBorder="1" applyAlignment="1">
      <alignment horizontal="left" vertical="center" wrapText="1" indent="1"/>
    </xf>
    <xf numFmtId="0" fontId="8" fillId="0" borderId="12"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7" fillId="3" borderId="0" xfId="6" applyBorder="1"/>
    <xf numFmtId="164" fontId="17" fillId="3" borderId="13" xfId="6" applyBorder="1"/>
    <xf numFmtId="164" fontId="17" fillId="3" borderId="14" xfId="6" applyBorder="1"/>
    <xf numFmtId="0" fontId="18" fillId="0" borderId="1" xfId="0" applyFont="1" applyFill="1" applyBorder="1" applyAlignment="1">
      <alignment horizontal="left" vertical="center" wrapText="1"/>
    </xf>
    <xf numFmtId="0" fontId="8" fillId="0" borderId="12"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1" xfId="1" applyNumberFormat="1" applyFont="1" applyFill="1" applyBorder="1" applyAlignment="1" applyProtection="1">
      <alignment horizontal="right" vertical="center" wrapText="1"/>
      <protection locked="0"/>
    </xf>
    <xf numFmtId="165" fontId="7" fillId="0" borderId="15" xfId="1" applyNumberFormat="1" applyFont="1" applyFill="1" applyBorder="1" applyAlignment="1" applyProtection="1">
      <alignment horizontal="right" vertical="center" wrapText="1"/>
      <protection locked="0"/>
    </xf>
    <xf numFmtId="165" fontId="0" fillId="0" borderId="0" xfId="1" applyNumberFormat="1" applyFont="1" applyAlignment="1">
      <alignment horizontal="right"/>
    </xf>
    <xf numFmtId="165" fontId="7" fillId="0" borderId="12" xfId="1" applyNumberFormat="1" applyFont="1" applyFill="1" applyBorder="1" applyAlignment="1" applyProtection="1">
      <alignment horizontal="right" vertical="center" wrapText="1"/>
      <protection locked="0"/>
    </xf>
    <xf numFmtId="165" fontId="17" fillId="3" borderId="0" xfId="1" applyNumberFormat="1" applyFont="1" applyFill="1" applyBorder="1" applyAlignment="1">
      <alignment horizontal="right"/>
    </xf>
    <xf numFmtId="165" fontId="17" fillId="3" borderId="13" xfId="1" applyNumberFormat="1" applyFont="1" applyFill="1" applyBorder="1" applyAlignment="1">
      <alignment horizontal="right"/>
    </xf>
    <xf numFmtId="165" fontId="17" fillId="3" borderId="14" xfId="1" applyNumberFormat="1" applyFont="1" applyFill="1" applyBorder="1" applyAlignment="1">
      <alignment horizontal="right"/>
    </xf>
    <xf numFmtId="0" fontId="0" fillId="0" borderId="0" xfId="0" applyFill="1"/>
    <xf numFmtId="0" fontId="8" fillId="0" borderId="12" xfId="0" applyFont="1" applyBorder="1" applyAlignment="1">
      <alignment horizontal="right" vertical="center" wrapText="1"/>
    </xf>
    <xf numFmtId="0" fontId="7" fillId="0" borderId="1" xfId="0" applyFont="1" applyBorder="1" applyAlignment="1">
      <alignment vertical="center" wrapText="1"/>
    </xf>
    <xf numFmtId="9" fontId="7" fillId="0" borderId="1" xfId="2" applyFont="1" applyFill="1" applyBorder="1" applyAlignment="1" applyProtection="1">
      <alignment vertical="center" wrapText="1"/>
      <protection locked="0"/>
    </xf>
    <xf numFmtId="9" fontId="7" fillId="0" borderId="15" xfId="2" applyFont="1" applyFill="1" applyBorder="1" applyAlignment="1" applyProtection="1">
      <alignment vertical="center" wrapText="1"/>
      <protection locked="0"/>
    </xf>
    <xf numFmtId="9" fontId="0" fillId="0" borderId="0" xfId="2" applyFont="1"/>
    <xf numFmtId="9" fontId="7" fillId="0" borderId="12" xfId="2" applyFont="1" applyFill="1" applyBorder="1" applyAlignment="1" applyProtection="1">
      <alignment vertical="center" wrapText="1"/>
      <protection locked="0"/>
    </xf>
    <xf numFmtId="0" fontId="8" fillId="4" borderId="12" xfId="0" applyFont="1" applyFill="1" applyBorder="1" applyAlignment="1">
      <alignment horizontal="right" vertical="center"/>
    </xf>
    <xf numFmtId="0" fontId="8" fillId="4" borderId="1" xfId="0" applyFont="1" applyFill="1" applyBorder="1" applyAlignment="1">
      <alignment vertical="center"/>
    </xf>
    <xf numFmtId="166" fontId="8" fillId="4" borderId="1" xfId="0" applyNumberFormat="1" applyFont="1" applyFill="1" applyBorder="1" applyAlignment="1" applyProtection="1">
      <alignment vertical="center"/>
      <protection locked="0"/>
    </xf>
    <xf numFmtId="0" fontId="14" fillId="0" borderId="12"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4" borderId="16" xfId="0" applyFont="1" applyFill="1" applyBorder="1" applyAlignment="1">
      <alignment horizontal="right" vertical="center"/>
    </xf>
    <xf numFmtId="0" fontId="8" fillId="4" borderId="2" xfId="0" applyFont="1" applyFill="1" applyBorder="1" applyAlignment="1">
      <alignment vertical="center"/>
    </xf>
    <xf numFmtId="165" fontId="7" fillId="0" borderId="1" xfId="1" applyNumberFormat="1" applyFont="1" applyFill="1" applyBorder="1" applyAlignment="1" applyProtection="1">
      <alignment vertical="center" wrapText="1"/>
      <protection locked="0"/>
    </xf>
    <xf numFmtId="165" fontId="7" fillId="0" borderId="15" xfId="1" applyNumberFormat="1" applyFont="1" applyFill="1" applyBorder="1" applyAlignment="1" applyProtection="1">
      <alignment vertical="center" wrapText="1"/>
      <protection locked="0"/>
    </xf>
    <xf numFmtId="165" fontId="0" fillId="0" borderId="0" xfId="1" applyNumberFormat="1" applyFont="1"/>
    <xf numFmtId="165" fontId="7" fillId="0" borderId="12" xfId="1" applyNumberFormat="1" applyFont="1" applyFill="1" applyBorder="1" applyAlignment="1" applyProtection="1">
      <alignment vertical="center" wrapText="1"/>
      <protection locked="0"/>
    </xf>
    <xf numFmtId="0" fontId="8" fillId="4" borderId="17" xfId="0" applyFont="1" applyFill="1" applyBorder="1" applyAlignment="1">
      <alignment horizontal="right" vertical="center"/>
    </xf>
    <xf numFmtId="166" fontId="8" fillId="4" borderId="18" xfId="0" applyNumberFormat="1" applyFont="1" applyFill="1" applyBorder="1" applyAlignment="1" applyProtection="1">
      <alignment vertical="center"/>
      <protection locked="0"/>
    </xf>
    <xf numFmtId="9" fontId="7" fillId="0" borderId="18" xfId="2" applyFont="1" applyFill="1" applyBorder="1" applyAlignment="1" applyProtection="1">
      <alignment vertical="center" wrapText="1"/>
      <protection locked="0"/>
    </xf>
    <xf numFmtId="9" fontId="7" fillId="0" borderId="19" xfId="2" applyFont="1" applyFill="1" applyBorder="1" applyAlignment="1" applyProtection="1">
      <alignment vertical="center" wrapText="1"/>
      <protection locked="0"/>
    </xf>
    <xf numFmtId="9" fontId="7" fillId="0" borderId="17" xfId="2" applyFont="1" applyFill="1" applyBorder="1" applyAlignment="1" applyProtection="1">
      <alignment vertical="center" wrapText="1"/>
      <protection locked="0"/>
    </xf>
    <xf numFmtId="0" fontId="8" fillId="0" borderId="0" xfId="0" applyFont="1" applyAlignment="1">
      <alignment horizontal="right"/>
    </xf>
    <xf numFmtId="0" fontId="8" fillId="0" borderId="0" xfId="0" applyFont="1"/>
    <xf numFmtId="0" fontId="3" fillId="0" borderId="0" xfId="0" applyFont="1" applyAlignment="1">
      <alignment wrapText="1"/>
    </xf>
    <xf numFmtId="0" fontId="7" fillId="0" borderId="0" xfId="0" applyFont="1" applyFill="1" applyAlignment="1">
      <alignment wrapText="1"/>
    </xf>
    <xf numFmtId="0" fontId="8" fillId="0" borderId="1" xfId="0" applyFont="1" applyFill="1" applyBorder="1" applyAlignment="1" applyProtection="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xf>
    <xf numFmtId="0" fontId="20" fillId="2" borderId="1" xfId="7" applyFont="1" applyFill="1" applyBorder="1" applyAlignment="1">
      <alignment horizontal="left" vertical="center" wrapText="1"/>
    </xf>
    <xf numFmtId="165" fontId="0" fillId="0" borderId="1" xfId="1" applyNumberFormat="1" applyFont="1" applyBorder="1" applyAlignment="1">
      <alignment horizontal="right"/>
    </xf>
    <xf numFmtId="165" fontId="0" fillId="5" borderId="1" xfId="1" applyNumberFormat="1" applyFont="1" applyFill="1" applyBorder="1" applyAlignment="1">
      <alignment horizontal="right"/>
    </xf>
    <xf numFmtId="0" fontId="21" fillId="0" borderId="1" xfId="7" applyFont="1" applyFill="1" applyBorder="1" applyAlignment="1">
      <alignment horizontal="left" vertical="center" wrapText="1" indent="1"/>
    </xf>
    <xf numFmtId="0" fontId="22" fillId="2" borderId="1" xfId="7" applyFont="1" applyFill="1" applyBorder="1" applyAlignment="1">
      <alignment horizontal="left" vertical="center" wrapText="1"/>
    </xf>
    <xf numFmtId="0" fontId="21" fillId="2" borderId="1" xfId="7" applyFont="1" applyFill="1" applyBorder="1" applyAlignment="1">
      <alignment horizontal="left" vertical="center" wrapText="1" indent="1"/>
    </xf>
    <xf numFmtId="0" fontId="20" fillId="0"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165" fontId="0" fillId="0" borderId="1" xfId="1" applyNumberFormat="1" applyFont="1" applyBorder="1" applyAlignment="1">
      <alignment horizontal="right" vertical="center"/>
    </xf>
    <xf numFmtId="165" fontId="0" fillId="5" borderId="1" xfId="1" applyNumberFormat="1" applyFont="1" applyFill="1" applyBorder="1" applyAlignment="1">
      <alignment horizontal="right" vertical="center"/>
    </xf>
    <xf numFmtId="0" fontId="23" fillId="2" borderId="24" xfId="0" applyFont="1" applyFill="1" applyBorder="1" applyAlignment="1">
      <alignment horizontal="left" vertical="center" wrapText="1" indent="1"/>
    </xf>
    <xf numFmtId="0" fontId="22" fillId="2" borderId="24"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3" fillId="0" borderId="24" xfId="0" applyFont="1" applyFill="1" applyBorder="1" applyAlignment="1">
      <alignment horizontal="left" vertical="center" wrapText="1" indent="1"/>
    </xf>
    <xf numFmtId="0" fontId="23" fillId="0" borderId="1" xfId="7" applyFont="1" applyFill="1" applyBorder="1" applyAlignment="1">
      <alignment horizontal="left" vertical="center" wrapText="1" indent="1"/>
    </xf>
    <xf numFmtId="0" fontId="22" fillId="0" borderId="1" xfId="7" applyFont="1" applyFill="1" applyBorder="1" applyAlignment="1">
      <alignment horizontal="left" vertical="center" wrapText="1"/>
    </xf>
    <xf numFmtId="0" fontId="24" fillId="0" borderId="1" xfId="7" applyFont="1" applyFill="1" applyBorder="1" applyAlignment="1">
      <alignment horizontal="center" vertical="center" wrapText="1"/>
    </xf>
    <xf numFmtId="0" fontId="22" fillId="2" borderId="26" xfId="0" applyFont="1" applyFill="1" applyBorder="1" applyAlignment="1">
      <alignment horizontal="left" vertical="center" wrapText="1"/>
    </xf>
    <xf numFmtId="0" fontId="21" fillId="2" borderId="24" xfId="0" applyFont="1" applyFill="1" applyBorder="1" applyAlignment="1">
      <alignment horizontal="left" vertical="center" wrapText="1" indent="1"/>
    </xf>
    <xf numFmtId="0" fontId="22" fillId="0" borderId="24" xfId="0" applyFont="1" applyBorder="1" applyAlignment="1">
      <alignment horizontal="left" vertical="center" wrapText="1"/>
    </xf>
    <xf numFmtId="0" fontId="21" fillId="0" borderId="24" xfId="0" applyFont="1" applyBorder="1" applyAlignment="1">
      <alignment horizontal="left" vertical="center" wrapText="1" indent="1"/>
    </xf>
    <xf numFmtId="0" fontId="21" fillId="0" borderId="25" xfId="0" applyFont="1" applyBorder="1" applyAlignment="1">
      <alignment horizontal="left" vertical="center" wrapText="1" indent="1"/>
    </xf>
    <xf numFmtId="0" fontId="22" fillId="0" borderId="1" xfId="7" applyFont="1" applyBorder="1" applyAlignment="1">
      <alignment horizontal="left" vertical="center" wrapText="1"/>
    </xf>
    <xf numFmtId="0" fontId="21" fillId="0" borderId="24" xfId="0" applyFont="1" applyFill="1" applyBorder="1" applyAlignment="1">
      <alignment horizontal="left" vertical="center" wrapText="1" indent="1"/>
    </xf>
    <xf numFmtId="0" fontId="25" fillId="0" borderId="1" xfId="0" applyFont="1" applyBorder="1" applyAlignment="1">
      <alignment horizontal="left"/>
    </xf>
    <xf numFmtId="0" fontId="22" fillId="0" borderId="1"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0" fillId="0" borderId="1" xfId="0" applyBorder="1" applyAlignment="1">
      <alignment horizontal="center" vertical="center"/>
    </xf>
    <xf numFmtId="0" fontId="22" fillId="0" borderId="29" xfId="0" applyFont="1" applyFill="1" applyBorder="1" applyAlignment="1">
      <alignment horizontal="justify" vertical="center" wrapText="1"/>
    </xf>
    <xf numFmtId="165" fontId="0" fillId="0" borderId="1" xfId="1" applyNumberFormat="1" applyFont="1" applyBorder="1"/>
    <xf numFmtId="165" fontId="0" fillId="5" borderId="1" xfId="1" applyNumberFormat="1" applyFont="1" applyFill="1" applyBorder="1"/>
    <xf numFmtId="0" fontId="21" fillId="0" borderId="26" xfId="0" applyFont="1" applyFill="1" applyBorder="1" applyAlignment="1">
      <alignment horizontal="left" vertical="center" wrapText="1" indent="1"/>
    </xf>
    <xf numFmtId="0" fontId="21" fillId="0" borderId="25" xfId="0" applyFont="1" applyFill="1" applyBorder="1" applyAlignment="1">
      <alignment horizontal="left" vertical="center" wrapText="1" indent="1"/>
    </xf>
    <xf numFmtId="0" fontId="22" fillId="0" borderId="24" xfId="0" applyFont="1" applyFill="1" applyBorder="1" applyAlignment="1">
      <alignment horizontal="justify" vertical="center" wrapText="1"/>
    </xf>
    <xf numFmtId="0" fontId="20" fillId="0" borderId="24" xfId="0" applyFont="1" applyFill="1" applyBorder="1" applyAlignment="1">
      <alignment horizontal="justify" vertical="center" wrapText="1"/>
    </xf>
    <xf numFmtId="0" fontId="22" fillId="2" borderId="24" xfId="0" applyFont="1" applyFill="1" applyBorder="1" applyAlignment="1">
      <alignment horizontal="justify" vertical="center" wrapText="1"/>
    </xf>
    <xf numFmtId="0" fontId="22" fillId="0" borderId="25" xfId="0" applyFont="1" applyFill="1" applyBorder="1" applyAlignment="1">
      <alignment horizontal="justify" vertical="center" wrapText="1"/>
    </xf>
    <xf numFmtId="0" fontId="22" fillId="0" borderId="26" xfId="0" applyFont="1" applyFill="1" applyBorder="1" applyAlignment="1">
      <alignment horizontal="justify" vertical="center" wrapText="1"/>
    </xf>
    <xf numFmtId="0" fontId="22" fillId="0" borderId="1" xfId="7" applyFont="1" applyFill="1" applyBorder="1" applyAlignment="1">
      <alignment horizontal="justify" vertical="center" wrapText="1"/>
    </xf>
    <xf numFmtId="0" fontId="23" fillId="0" borderId="30" xfId="0" applyFont="1" applyFill="1" applyBorder="1" applyAlignment="1">
      <alignment horizontal="left" vertical="center" wrapText="1" indent="1"/>
    </xf>
    <xf numFmtId="0" fontId="20" fillId="0" borderId="24" xfId="0" applyFont="1" applyFill="1" applyBorder="1" applyAlignment="1">
      <alignment vertical="center" wrapText="1"/>
    </xf>
    <xf numFmtId="165" fontId="0" fillId="0" borderId="1" xfId="1" applyNumberFormat="1" applyFont="1" applyBorder="1" applyProtection="1"/>
    <xf numFmtId="0" fontId="22" fillId="0" borderId="24" xfId="0" applyFont="1" applyFill="1" applyBorder="1" applyAlignment="1">
      <alignment vertical="center" wrapText="1"/>
    </xf>
    <xf numFmtId="0" fontId="22" fillId="0" borderId="1" xfId="7" applyFont="1" applyFill="1" applyBorder="1" applyAlignment="1">
      <alignment vertical="center" wrapText="1"/>
    </xf>
    <xf numFmtId="0" fontId="8" fillId="0" borderId="15" xfId="0" applyFont="1" applyFill="1" applyBorder="1" applyAlignment="1" applyProtection="1">
      <alignment horizontal="center" vertical="center" wrapText="1"/>
    </xf>
    <xf numFmtId="0" fontId="14" fillId="6" borderId="1" xfId="0" applyNumberFormat="1" applyFont="1" applyFill="1" applyBorder="1" applyAlignment="1">
      <alignment vertical="center" wrapText="1"/>
    </xf>
    <xf numFmtId="165" fontId="8" fillId="0" borderId="1" xfId="1" applyNumberFormat="1" applyFont="1" applyFill="1" applyBorder="1" applyAlignment="1" applyProtection="1">
      <alignment horizontal="right"/>
    </xf>
    <xf numFmtId="165" fontId="8" fillId="5" borderId="1" xfId="1" applyNumberFormat="1" applyFont="1" applyFill="1" applyBorder="1" applyAlignment="1" applyProtection="1">
      <alignment horizontal="right"/>
    </xf>
    <xf numFmtId="165" fontId="8" fillId="5" borderId="15" xfId="1" applyNumberFormat="1" applyFont="1" applyFill="1" applyBorder="1" applyAlignment="1" applyProtection="1">
      <alignment horizontal="right"/>
    </xf>
    <xf numFmtId="166" fontId="0" fillId="0" borderId="0" xfId="0" applyNumberFormat="1"/>
    <xf numFmtId="0" fontId="14" fillId="0" borderId="1" xfId="0" applyNumberFormat="1" applyFont="1" applyFill="1" applyBorder="1" applyAlignment="1">
      <alignment vertical="center" wrapText="1"/>
    </xf>
    <xf numFmtId="0" fontId="7" fillId="0" borderId="1" xfId="0" applyNumberFormat="1" applyFont="1" applyFill="1" applyBorder="1" applyAlignment="1">
      <alignment horizontal="left" vertical="center" wrapText="1" indent="1"/>
    </xf>
    <xf numFmtId="0" fontId="2" fillId="0" borderId="1" xfId="0" applyFont="1" applyBorder="1" applyAlignment="1">
      <alignment vertical="center"/>
    </xf>
    <xf numFmtId="0" fontId="26" fillId="0" borderId="1" xfId="0" applyFont="1" applyFill="1" applyBorder="1" applyAlignment="1" applyProtection="1">
      <alignment horizontal="left" vertical="center" indent="1"/>
      <protection locked="0"/>
    </xf>
    <xf numFmtId="0" fontId="27" fillId="0" borderId="1" xfId="0" applyFont="1" applyFill="1" applyBorder="1" applyAlignment="1" applyProtection="1">
      <alignment horizontal="left" vertical="center" indent="3"/>
      <protection locked="0"/>
    </xf>
    <xf numFmtId="0" fontId="28" fillId="0" borderId="1" xfId="0" applyFont="1" applyFill="1" applyBorder="1" applyAlignment="1" applyProtection="1">
      <alignment horizontal="left" vertical="center" indent="3"/>
      <protection locked="0"/>
    </xf>
    <xf numFmtId="0" fontId="2" fillId="0" borderId="1" xfId="0" applyFont="1" applyFill="1" applyBorder="1" applyAlignment="1">
      <alignment vertical="center"/>
    </xf>
    <xf numFmtId="0" fontId="2" fillId="0" borderId="1" xfId="0" applyFont="1" applyBorder="1"/>
    <xf numFmtId="166" fontId="8" fillId="0" borderId="0" xfId="0" applyNumberFormat="1" applyFont="1" applyFill="1" applyBorder="1" applyAlignment="1" applyProtection="1">
      <alignment horizontal="right"/>
    </xf>
    <xf numFmtId="0" fontId="29" fillId="0" borderId="0" xfId="0" applyFont="1"/>
    <xf numFmtId="0" fontId="29" fillId="0" borderId="0" xfId="0" applyFont="1" applyBorder="1"/>
    <xf numFmtId="0" fontId="3" fillId="0" borderId="5" xfId="0" applyFont="1" applyBorder="1"/>
    <xf numFmtId="0" fontId="30" fillId="0" borderId="5" xfId="0" applyFont="1" applyBorder="1" applyAlignment="1">
      <alignment horizontal="center"/>
    </xf>
    <xf numFmtId="0" fontId="31" fillId="0" borderId="5" xfId="0" applyFont="1" applyFill="1" applyBorder="1" applyAlignment="1">
      <alignment horizontal="center"/>
    </xf>
    <xf numFmtId="0" fontId="3" fillId="0" borderId="31" xfId="0" applyFont="1" applyBorder="1" applyAlignment="1">
      <alignment vertical="center" wrapText="1"/>
    </xf>
    <xf numFmtId="0" fontId="30" fillId="0" borderId="20" xfId="0" applyFont="1" applyBorder="1" applyAlignment="1">
      <alignment vertical="center" wrapText="1"/>
    </xf>
    <xf numFmtId="0" fontId="32" fillId="0" borderId="12" xfId="0" applyFont="1" applyBorder="1" applyAlignment="1">
      <alignment horizontal="center" vertical="center" wrapText="1"/>
    </xf>
    <xf numFmtId="0" fontId="3" fillId="0" borderId="1" xfId="0" applyFont="1" applyBorder="1" applyAlignment="1">
      <alignment vertical="center" wrapText="1"/>
    </xf>
    <xf numFmtId="3" fontId="33" fillId="5" borderId="1" xfId="0" applyNumberFormat="1" applyFont="1" applyFill="1" applyBorder="1" applyAlignment="1">
      <alignment vertical="center" wrapText="1"/>
    </xf>
    <xf numFmtId="3" fontId="33" fillId="5" borderId="21" xfId="0" applyNumberFormat="1" applyFont="1" applyFill="1" applyBorder="1" applyAlignment="1">
      <alignment vertical="center" wrapText="1"/>
    </xf>
    <xf numFmtId="3" fontId="33" fillId="5" borderId="15" xfId="0" applyNumberFormat="1" applyFont="1" applyFill="1" applyBorder="1" applyAlignment="1">
      <alignment vertical="center" wrapText="1"/>
    </xf>
    <xf numFmtId="3" fontId="33" fillId="5" borderId="32" xfId="0" applyNumberFormat="1" applyFont="1" applyFill="1" applyBorder="1" applyAlignment="1">
      <alignment vertical="center" wrapText="1"/>
    </xf>
    <xf numFmtId="14" fontId="7" fillId="2" borderId="1" xfId="8" quotePrefix="1" applyNumberFormat="1" applyFont="1" applyFill="1" applyBorder="1" applyAlignment="1" applyProtection="1">
      <alignment horizontal="left" vertical="center" wrapText="1" indent="2"/>
      <protection locked="0"/>
    </xf>
    <xf numFmtId="165" fontId="33" fillId="0" borderId="1" xfId="1" applyNumberFormat="1" applyFont="1" applyBorder="1" applyAlignment="1">
      <alignment vertical="center" wrapText="1"/>
    </xf>
    <xf numFmtId="165" fontId="33" fillId="0" borderId="21" xfId="1" applyNumberFormat="1" applyFont="1" applyBorder="1" applyAlignment="1">
      <alignment vertical="center" wrapText="1"/>
    </xf>
    <xf numFmtId="165" fontId="33" fillId="0" borderId="32" xfId="1" applyNumberFormat="1" applyFont="1" applyBorder="1" applyAlignment="1">
      <alignment vertical="center" wrapText="1"/>
    </xf>
    <xf numFmtId="14" fontId="7" fillId="2" borderId="1" xfId="8" quotePrefix="1" applyNumberFormat="1" applyFont="1" applyFill="1" applyBorder="1" applyAlignment="1" applyProtection="1">
      <alignment horizontal="left" vertical="center" wrapText="1" indent="3"/>
      <protection locked="0"/>
    </xf>
    <xf numFmtId="0" fontId="3" fillId="0" borderId="1" xfId="0" applyFont="1" applyFill="1" applyBorder="1" applyAlignment="1">
      <alignment horizontal="left" vertical="center" wrapText="1" indent="2"/>
    </xf>
    <xf numFmtId="165" fontId="33" fillId="0" borderId="1" xfId="1" applyNumberFormat="1" applyFont="1" applyFill="1" applyBorder="1" applyAlignment="1">
      <alignment vertical="center" wrapText="1"/>
    </xf>
    <xf numFmtId="165" fontId="33" fillId="0" borderId="32" xfId="1" applyNumberFormat="1" applyFont="1" applyFill="1" applyBorder="1" applyAlignment="1">
      <alignment vertical="center" wrapText="1"/>
    </xf>
    <xf numFmtId="0" fontId="32" fillId="0" borderId="12" xfId="0" applyFont="1" applyFill="1" applyBorder="1" applyAlignment="1">
      <alignment horizontal="center" vertical="center" wrapText="1"/>
    </xf>
    <xf numFmtId="0" fontId="3" fillId="0" borderId="1" xfId="0" applyFont="1" applyFill="1" applyBorder="1" applyAlignment="1">
      <alignment vertical="center" wrapText="1"/>
    </xf>
    <xf numFmtId="0" fontId="32" fillId="0" borderId="17" xfId="0" applyFont="1" applyBorder="1" applyAlignment="1">
      <alignment horizontal="center" vertical="center" wrapText="1"/>
    </xf>
    <xf numFmtId="0" fontId="30" fillId="0" borderId="18" xfId="0" applyFont="1" applyBorder="1" applyAlignment="1">
      <alignment vertical="center" wrapText="1"/>
    </xf>
    <xf numFmtId="3" fontId="33" fillId="5" borderId="18" xfId="0" applyNumberFormat="1" applyFont="1" applyFill="1" applyBorder="1" applyAlignment="1">
      <alignment vertical="center" wrapText="1"/>
    </xf>
    <xf numFmtId="3" fontId="33" fillId="5" borderId="33" xfId="0" applyNumberFormat="1" applyFont="1" applyFill="1" applyBorder="1" applyAlignment="1">
      <alignment vertical="center" wrapText="1"/>
    </xf>
    <xf numFmtId="3" fontId="33" fillId="5" borderId="19" xfId="0" applyNumberFormat="1" applyFont="1" applyFill="1" applyBorder="1" applyAlignment="1">
      <alignment vertical="center" wrapText="1"/>
    </xf>
    <xf numFmtId="3" fontId="33" fillId="5" borderId="34" xfId="0" applyNumberFormat="1" applyFont="1" applyFill="1" applyBorder="1" applyAlignment="1">
      <alignment vertical="center" wrapText="1"/>
    </xf>
    <xf numFmtId="0" fontId="3" fillId="0" borderId="0" xfId="0" applyFont="1" applyFill="1" applyBorder="1" applyAlignment="1">
      <alignment wrapText="1"/>
    </xf>
    <xf numFmtId="0" fontId="8" fillId="0" borderId="0" xfId="0" applyFont="1" applyBorder="1" applyAlignment="1">
      <alignment horizontal="left" wrapText="1"/>
    </xf>
    <xf numFmtId="0" fontId="13" fillId="0" borderId="0" xfId="0" applyFont="1" applyFill="1" applyBorder="1" applyAlignment="1">
      <alignment horizontal="center" wrapText="1"/>
    </xf>
    <xf numFmtId="0" fontId="8" fillId="0" borderId="0" xfId="0" applyFont="1" applyBorder="1" applyAlignment="1">
      <alignment horizontal="right" wrapText="1"/>
    </xf>
    <xf numFmtId="0" fontId="8" fillId="0" borderId="9" xfId="0" applyFont="1" applyBorder="1"/>
    <xf numFmtId="0" fontId="13" fillId="0" borderId="35" xfId="0" applyFont="1" applyBorder="1" applyAlignment="1">
      <alignment horizontal="center" wrapText="1"/>
    </xf>
    <xf numFmtId="0" fontId="13" fillId="0" borderId="11" xfId="0" applyFont="1" applyBorder="1" applyAlignment="1">
      <alignment horizontal="center"/>
    </xf>
    <xf numFmtId="0" fontId="8" fillId="0" borderId="12" xfId="0" applyFont="1" applyBorder="1" applyAlignment="1">
      <alignment vertical="center"/>
    </xf>
    <xf numFmtId="165" fontId="35" fillId="0" borderId="21" xfId="1" applyNumberFormat="1" applyFont="1" applyBorder="1" applyAlignment="1">
      <alignment wrapText="1"/>
    </xf>
    <xf numFmtId="165" fontId="3" fillId="0" borderId="15" xfId="1" applyNumberFormat="1" applyFont="1" applyBorder="1" applyAlignment="1"/>
    <xf numFmtId="0" fontId="0" fillId="0" borderId="0" xfId="0" applyAlignment="1">
      <alignment wrapText="1"/>
    </xf>
    <xf numFmtId="0" fontId="13" fillId="0" borderId="21" xfId="0" applyFont="1" applyBorder="1" applyAlignment="1">
      <alignment horizontal="center" vertical="center" wrapText="1"/>
    </xf>
    <xf numFmtId="0" fontId="13" fillId="0" borderId="15" xfId="0" applyFont="1" applyBorder="1" applyAlignment="1">
      <alignment horizontal="center" vertical="center" wrapText="1"/>
    </xf>
    <xf numFmtId="165" fontId="8" fillId="0" borderId="21" xfId="1" applyNumberFormat="1" applyFont="1" applyBorder="1" applyAlignment="1">
      <alignment wrapText="1"/>
    </xf>
    <xf numFmtId="165" fontId="8" fillId="0" borderId="15" xfId="1" applyNumberFormat="1" applyFont="1" applyBorder="1" applyAlignment="1">
      <alignment wrapText="1"/>
    </xf>
    <xf numFmtId="0" fontId="8" fillId="0" borderId="21" xfId="0" applyFont="1" applyBorder="1" applyAlignment="1">
      <alignment wrapText="1"/>
    </xf>
    <xf numFmtId="0" fontId="8" fillId="0" borderId="32" xfId="0" applyFont="1" applyBorder="1" applyAlignment="1">
      <alignment wrapText="1"/>
    </xf>
    <xf numFmtId="0" fontId="35" fillId="0" borderId="21" xfId="0" applyFont="1" applyBorder="1" applyAlignment="1">
      <alignment wrapText="1"/>
    </xf>
    <xf numFmtId="9" fontId="3" fillId="0" borderId="32" xfId="0" applyNumberFormat="1" applyFont="1" applyBorder="1" applyAlignment="1"/>
    <xf numFmtId="0" fontId="3" fillId="0" borderId="32" xfId="0" applyFont="1" applyBorder="1" applyAlignment="1"/>
    <xf numFmtId="9" fontId="3" fillId="0" borderId="15" xfId="2" applyFont="1" applyBorder="1" applyAlignment="1"/>
    <xf numFmtId="0" fontId="8" fillId="0" borderId="12" xfId="0" applyNumberFormat="1" applyFont="1" applyBorder="1"/>
    <xf numFmtId="0" fontId="35" fillId="0" borderId="3" xfId="0" applyFont="1" applyBorder="1" applyAlignment="1">
      <alignment wrapText="1"/>
    </xf>
    <xf numFmtId="9" fontId="3" fillId="0" borderId="36" xfId="2" applyFont="1" applyBorder="1" applyAlignment="1"/>
    <xf numFmtId="0" fontId="8" fillId="0" borderId="17" xfId="0" applyNumberFormat="1" applyFont="1" applyBorder="1"/>
    <xf numFmtId="0" fontId="35" fillId="0" borderId="33" xfId="0" applyFont="1" applyBorder="1" applyAlignment="1">
      <alignment wrapText="1"/>
    </xf>
    <xf numFmtId="9" fontId="3" fillId="0" borderId="19" xfId="2" applyFont="1" applyBorder="1" applyAlignment="1"/>
    <xf numFmtId="0" fontId="8" fillId="0" borderId="0" xfId="5" applyFont="1" applyFill="1" applyBorder="1" applyAlignment="1" applyProtection="1"/>
    <xf numFmtId="0" fontId="8" fillId="0" borderId="5" xfId="5" applyFont="1" applyFill="1" applyBorder="1" applyAlignment="1" applyProtection="1"/>
    <xf numFmtId="0" fontId="14" fillId="0" borderId="5" xfId="5" applyFont="1" applyFill="1" applyBorder="1" applyAlignment="1" applyProtection="1">
      <alignment horizontal="left" vertical="center"/>
    </xf>
    <xf numFmtId="0" fontId="8" fillId="0" borderId="0" xfId="5" applyFont="1" applyFill="1" applyBorder="1" applyAlignment="1" applyProtection="1">
      <alignment horizontal="left"/>
    </xf>
    <xf numFmtId="0" fontId="31" fillId="0" borderId="0" xfId="5" applyFont="1" applyFill="1" applyBorder="1" applyAlignment="1" applyProtection="1">
      <alignment horizontal="right"/>
    </xf>
    <xf numFmtId="0" fontId="7" fillId="0" borderId="9" xfId="5" applyFont="1" applyFill="1" applyBorder="1" applyAlignment="1" applyProtection="1">
      <alignment vertical="center"/>
    </xf>
    <xf numFmtId="0" fontId="7" fillId="0" borderId="10" xfId="5" applyFont="1" applyFill="1" applyBorder="1" applyAlignment="1" applyProtection="1">
      <alignment vertical="center"/>
    </xf>
    <xf numFmtId="0" fontId="14" fillId="0" borderId="10" xfId="5" applyFont="1" applyFill="1" applyBorder="1" applyAlignment="1" applyProtection="1">
      <alignment horizontal="center" vertical="center"/>
    </xf>
    <xf numFmtId="0" fontId="14" fillId="0" borderId="11"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0" fillId="0" borderId="12" xfId="0" applyBorder="1"/>
    <xf numFmtId="0" fontId="0" fillId="0" borderId="0" xfId="0" applyFont="1" applyFill="1"/>
    <xf numFmtId="0" fontId="3" fillId="0" borderId="20" xfId="0" applyFont="1" applyFill="1" applyBorder="1" applyAlignment="1">
      <alignment horizontal="center" vertical="center" wrapText="1"/>
    </xf>
    <xf numFmtId="0" fontId="3" fillId="0" borderId="37" xfId="0" applyFont="1" applyFill="1" applyBorder="1" applyAlignment="1">
      <alignment horizontal="center" vertical="center" wrapText="1"/>
    </xf>
    <xf numFmtId="165" fontId="3" fillId="0" borderId="1" xfId="1" applyNumberFormat="1" applyFont="1" applyFill="1" applyBorder="1" applyAlignment="1">
      <alignment vertical="center" wrapText="1"/>
    </xf>
    <xf numFmtId="165" fontId="3" fillId="0" borderId="1" xfId="1" applyNumberFormat="1" applyFont="1" applyBorder="1" applyAlignment="1">
      <alignment vertical="center"/>
    </xf>
    <xf numFmtId="0" fontId="0" fillId="0" borderId="17" xfId="0" applyBorder="1"/>
    <xf numFmtId="0" fontId="30" fillId="5" borderId="38" xfId="0" applyFont="1" applyFill="1" applyBorder="1" applyAlignment="1">
      <alignment vertical="center" wrapText="1"/>
    </xf>
    <xf numFmtId="165" fontId="30" fillId="5" borderId="18" xfId="1" applyNumberFormat="1" applyFont="1" applyFill="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14" fillId="0" borderId="0" xfId="5" applyFont="1" applyFill="1" applyBorder="1" applyAlignment="1" applyProtection="1">
      <alignment horizontal="center" vertical="center" wrapText="1"/>
    </xf>
    <xf numFmtId="0" fontId="0" fillId="0" borderId="9" xfId="0" applyBorder="1" applyAlignment="1">
      <alignment horizontal="center" vertical="center"/>
    </xf>
    <xf numFmtId="0" fontId="30" fillId="5" borderId="39" xfId="0" applyFont="1" applyFill="1" applyBorder="1" applyAlignment="1">
      <alignment wrapText="1"/>
    </xf>
    <xf numFmtId="166" fontId="0" fillId="5" borderId="11" xfId="0" applyNumberFormat="1" applyFill="1" applyBorder="1" applyAlignment="1">
      <alignment horizontal="center" vertical="center"/>
    </xf>
    <xf numFmtId="0" fontId="3" fillId="0" borderId="12" xfId="0" applyFont="1" applyBorder="1" applyAlignment="1">
      <alignment horizontal="center" vertical="center"/>
    </xf>
    <xf numFmtId="0" fontId="3" fillId="0" borderId="22" xfId="0" applyFont="1" applyFill="1" applyBorder="1" applyAlignment="1"/>
    <xf numFmtId="166" fontId="0" fillId="0" borderId="15" xfId="0" applyNumberFormat="1" applyBorder="1" applyAlignment="1"/>
    <xf numFmtId="0" fontId="3" fillId="0" borderId="12" xfId="0" applyFont="1" applyBorder="1" applyAlignment="1">
      <alignment horizontal="center" vertical="center" wrapText="1"/>
    </xf>
    <xf numFmtId="0" fontId="3" fillId="0" borderId="22" xfId="0" applyFont="1" applyFill="1" applyBorder="1" applyAlignment="1">
      <alignment vertical="center" wrapText="1"/>
    </xf>
    <xf numFmtId="165" fontId="0" fillId="0" borderId="15" xfId="1" applyNumberFormat="1" applyFont="1" applyBorder="1" applyAlignment="1">
      <alignment wrapText="1"/>
    </xf>
    <xf numFmtId="0" fontId="30" fillId="5" borderId="22" xfId="0" applyFont="1" applyFill="1" applyBorder="1" applyAlignment="1">
      <alignment wrapText="1"/>
    </xf>
    <xf numFmtId="166" fontId="0" fillId="5" borderId="15" xfId="0" applyNumberFormat="1" applyFill="1" applyBorder="1" applyAlignment="1">
      <alignment horizontal="center" vertical="center" wrapText="1"/>
    </xf>
    <xf numFmtId="0" fontId="3" fillId="0" borderId="22" xfId="0" applyFont="1" applyFill="1" applyBorder="1" applyAlignment="1">
      <alignment vertical="center"/>
    </xf>
    <xf numFmtId="165" fontId="0" fillId="0" borderId="15" xfId="1" applyNumberFormat="1" applyFont="1" applyBorder="1" applyAlignment="1"/>
    <xf numFmtId="0" fontId="3" fillId="0" borderId="22" xfId="0" applyFont="1" applyBorder="1" applyAlignment="1">
      <alignment wrapText="1"/>
    </xf>
    <xf numFmtId="165" fontId="0" fillId="0" borderId="15" xfId="1" applyNumberFormat="1" applyFont="1" applyFill="1" applyBorder="1" applyAlignment="1">
      <alignment wrapText="1"/>
    </xf>
    <xf numFmtId="0" fontId="3" fillId="0" borderId="17" xfId="0" applyFont="1" applyBorder="1" applyAlignment="1">
      <alignment horizontal="center" vertical="center" wrapText="1"/>
    </xf>
    <xf numFmtId="0" fontId="30" fillId="5" borderId="40" xfId="0" applyFont="1" applyFill="1" applyBorder="1" applyAlignment="1">
      <alignment wrapText="1"/>
    </xf>
    <xf numFmtId="166" fontId="0" fillId="5" borderId="19" xfId="0" applyNumberForma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applyFill="1"/>
    <xf numFmtId="0" fontId="30" fillId="0" borderId="0" xfId="0" applyFont="1" applyAlignment="1">
      <alignment horizontal="center"/>
    </xf>
    <xf numFmtId="0" fontId="7" fillId="0" borderId="9" xfId="9" applyFont="1" applyFill="1" applyBorder="1" applyAlignment="1" applyProtection="1">
      <alignment horizontal="center" vertical="center"/>
      <protection locked="0"/>
    </xf>
    <xf numFmtId="0" fontId="14" fillId="2" borderId="41" xfId="9" applyFont="1" applyFill="1" applyBorder="1" applyAlignment="1" applyProtection="1">
      <alignment horizontal="center" vertical="center" wrapText="1"/>
      <protection locked="0"/>
    </xf>
    <xf numFmtId="165" fontId="7" fillId="2" borderId="11" xfId="10" applyNumberFormat="1" applyFont="1" applyFill="1" applyBorder="1" applyAlignment="1" applyProtection="1">
      <alignment horizontal="center" vertical="center"/>
      <protection locked="0"/>
    </xf>
    <xf numFmtId="0" fontId="7" fillId="0" borderId="12" xfId="9" applyFont="1" applyFill="1" applyBorder="1" applyAlignment="1" applyProtection="1">
      <alignment horizontal="center" vertical="center"/>
      <protection locked="0"/>
    </xf>
    <xf numFmtId="0" fontId="30" fillId="5" borderId="1" xfId="0" applyFont="1" applyFill="1" applyBorder="1" applyAlignment="1">
      <alignment horizontal="left" vertical="top" wrapText="1"/>
    </xf>
    <xf numFmtId="165" fontId="7" fillId="5" borderId="15" xfId="1" applyNumberFormat="1" applyFont="1" applyFill="1" applyBorder="1" applyAlignment="1" applyProtection="1">
      <alignment vertical="top"/>
    </xf>
    <xf numFmtId="0" fontId="7" fillId="2" borderId="20" xfId="11" applyFont="1" applyFill="1" applyBorder="1" applyAlignment="1" applyProtection="1">
      <alignment vertical="center" wrapText="1"/>
      <protection locked="0"/>
    </xf>
    <xf numFmtId="165" fontId="7" fillId="2" borderId="15" xfId="1" applyNumberFormat="1" applyFont="1" applyFill="1" applyBorder="1" applyAlignment="1" applyProtection="1">
      <alignment vertical="top"/>
      <protection locked="0"/>
    </xf>
    <xf numFmtId="0" fontId="7" fillId="2" borderId="1" xfId="1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165" fontId="7" fillId="5" borderId="15" xfId="1" applyNumberFormat="1" applyFont="1" applyFill="1" applyBorder="1" applyAlignment="1" applyProtection="1">
      <alignment vertical="top" wrapText="1"/>
    </xf>
    <xf numFmtId="0" fontId="7" fillId="2" borderId="20" xfId="11" applyFont="1" applyFill="1" applyBorder="1" applyAlignment="1" applyProtection="1">
      <alignment horizontal="left" vertical="center" wrapText="1"/>
      <protection locked="0"/>
    </xf>
    <xf numFmtId="0" fontId="7" fillId="2" borderId="1" xfId="11" applyFont="1" applyFill="1" applyBorder="1" applyAlignment="1" applyProtection="1">
      <alignment horizontal="left" vertical="center" wrapText="1"/>
      <protection locked="0"/>
    </xf>
    <xf numFmtId="0" fontId="7" fillId="2" borderId="1" xfId="9" applyFont="1" applyFill="1" applyBorder="1" applyAlignment="1" applyProtection="1">
      <alignment horizontal="left" vertical="center" wrapText="1"/>
      <protection locked="0"/>
    </xf>
    <xf numFmtId="0" fontId="7" fillId="0" borderId="1" xfId="11" applyFont="1" applyBorder="1" applyAlignment="1" applyProtection="1">
      <alignment horizontal="left" vertical="center" wrapText="1"/>
      <protection locked="0"/>
    </xf>
    <xf numFmtId="0" fontId="7" fillId="0" borderId="0" xfId="11" applyFont="1" applyBorder="1" applyAlignment="1" applyProtection="1">
      <alignment wrapText="1"/>
      <protection locked="0"/>
    </xf>
    <xf numFmtId="0" fontId="7" fillId="6" borderId="1" xfId="11" applyFont="1" applyFill="1" applyBorder="1" applyAlignment="1" applyProtection="1">
      <alignment wrapText="1"/>
      <protection locked="0"/>
    </xf>
    <xf numFmtId="0" fontId="7" fillId="0" borderId="1" xfId="11" applyFont="1" applyFill="1" applyBorder="1" applyAlignment="1" applyProtection="1">
      <alignment horizontal="left" vertical="center" wrapText="1"/>
      <protection locked="0"/>
    </xf>
    <xf numFmtId="1" fontId="14" fillId="5" borderId="1" xfId="10" applyNumberFormat="1" applyFont="1" applyFill="1" applyBorder="1" applyAlignment="1" applyProtection="1">
      <alignment horizontal="left" vertical="top" wrapText="1"/>
    </xf>
    <xf numFmtId="0" fontId="7" fillId="0" borderId="12" xfId="9" applyFont="1" applyFill="1" applyBorder="1" applyAlignment="1" applyProtection="1">
      <alignment horizontal="center" vertical="center" wrapText="1"/>
      <protection locked="0"/>
    </xf>
    <xf numFmtId="0" fontId="14" fillId="2" borderId="1" xfId="11" applyFont="1" applyFill="1" applyBorder="1" applyAlignment="1" applyProtection="1">
      <alignment vertical="center" wrapText="1"/>
      <protection locked="0"/>
    </xf>
    <xf numFmtId="165" fontId="7" fillId="2" borderId="15" xfId="1" applyNumberFormat="1" applyFont="1" applyFill="1" applyBorder="1" applyAlignment="1" applyProtection="1">
      <alignment vertical="top" wrapText="1"/>
      <protection locked="0"/>
    </xf>
    <xf numFmtId="165" fontId="7" fillId="5" borderId="15" xfId="1" applyNumberFormat="1" applyFont="1" applyFill="1" applyBorder="1" applyAlignment="1" applyProtection="1">
      <alignment vertical="top" wrapText="1"/>
      <protection locked="0"/>
    </xf>
    <xf numFmtId="0" fontId="7" fillId="2" borderId="1" xfId="11" applyFont="1" applyFill="1" applyBorder="1" applyAlignment="1" applyProtection="1">
      <alignment horizontal="left" vertical="center" wrapText="1" indent="3"/>
      <protection locked="0"/>
    </xf>
    <xf numFmtId="0" fontId="14" fillId="5" borderId="1" xfId="11" applyFont="1" applyFill="1" applyBorder="1" applyAlignment="1" applyProtection="1">
      <alignment vertical="center" wrapText="1"/>
      <protection locked="0"/>
    </xf>
    <xf numFmtId="0" fontId="7" fillId="6" borderId="1" xfId="11" applyFont="1" applyFill="1" applyBorder="1" applyAlignment="1" applyProtection="1">
      <alignment vertical="center" wrapText="1"/>
      <protection locked="0"/>
    </xf>
    <xf numFmtId="0" fontId="14" fillId="5" borderId="18" xfId="11" applyFont="1" applyFill="1" applyBorder="1" applyAlignment="1" applyProtection="1">
      <alignment vertical="center" wrapText="1"/>
      <protection locked="0"/>
    </xf>
    <xf numFmtId="165" fontId="7" fillId="5" borderId="19" xfId="1" applyNumberFormat="1" applyFont="1" applyFill="1" applyBorder="1" applyAlignment="1" applyProtection="1">
      <alignment vertical="top" wrapText="1"/>
    </xf>
    <xf numFmtId="0" fontId="30" fillId="0" borderId="0" xfId="12" applyFont="1" applyFill="1" applyAlignment="1" applyProtection="1">
      <alignment horizontal="left" vertical="center"/>
      <protection locked="0"/>
    </xf>
    <xf numFmtId="0" fontId="30" fillId="5" borderId="10"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 fillId="0" borderId="0" xfId="0" applyFont="1" applyFill="1" applyAlignment="1">
      <alignment horizontal="center" vertical="center"/>
    </xf>
    <xf numFmtId="0" fontId="30" fillId="5" borderId="12" xfId="0" applyFont="1" applyFill="1" applyBorder="1" applyAlignment="1">
      <alignment horizontal="left" vertical="center" wrapText="1"/>
    </xf>
    <xf numFmtId="0" fontId="30" fillId="5" borderId="1" xfId="0" applyFont="1" applyFill="1" applyBorder="1" applyAlignment="1">
      <alignment horizontal="left" vertical="center" wrapText="1"/>
    </xf>
    <xf numFmtId="0" fontId="30" fillId="5" borderId="15" xfId="0" applyFont="1" applyFill="1" applyBorder="1" applyAlignment="1">
      <alignment horizontal="left" vertical="center" wrapText="1"/>
    </xf>
    <xf numFmtId="0" fontId="3" fillId="0" borderId="0" xfId="0" applyFont="1" applyFill="1" applyAlignment="1">
      <alignment horizontal="left" vertical="center"/>
    </xf>
    <xf numFmtId="0" fontId="3" fillId="0" borderId="12" xfId="0" applyFont="1" applyFill="1" applyBorder="1" applyAlignment="1">
      <alignment horizontal="right" vertical="center" wrapText="1"/>
    </xf>
    <xf numFmtId="0" fontId="3" fillId="0" borderId="1" xfId="0" applyFont="1" applyFill="1" applyBorder="1" applyAlignment="1">
      <alignment horizontal="left" vertical="center" wrapText="1"/>
    </xf>
    <xf numFmtId="10" fontId="7" fillId="0" borderId="1" xfId="2" applyNumberFormat="1" applyFont="1" applyFill="1" applyBorder="1" applyAlignment="1">
      <alignment horizontal="left" vertical="center" wrapText="1"/>
    </xf>
    <xf numFmtId="165" fontId="3" fillId="0" borderId="15" xfId="1" applyNumberFormat="1" applyFont="1" applyFill="1" applyBorder="1" applyAlignment="1">
      <alignment horizontal="right" vertical="center" wrapText="1"/>
    </xf>
    <xf numFmtId="10" fontId="3" fillId="0" borderId="1" xfId="2" applyNumberFormat="1" applyFont="1" applyFill="1" applyBorder="1" applyAlignment="1">
      <alignment horizontal="left" vertical="center" wrapText="1"/>
    </xf>
    <xf numFmtId="10" fontId="30" fillId="5" borderId="1" xfId="0" applyNumberFormat="1" applyFont="1" applyFill="1" applyBorder="1" applyAlignment="1">
      <alignment horizontal="left" vertical="center" wrapText="1"/>
    </xf>
    <xf numFmtId="165" fontId="30" fillId="5" borderId="15" xfId="1" applyNumberFormat="1" applyFont="1" applyFill="1" applyBorder="1" applyAlignment="1">
      <alignment horizontal="right" vertical="center" wrapText="1"/>
    </xf>
    <xf numFmtId="0" fontId="12" fillId="0" borderId="12" xfId="0" applyFont="1" applyFill="1" applyBorder="1" applyAlignment="1">
      <alignment horizontal="right" vertical="center" wrapText="1"/>
    </xf>
    <xf numFmtId="0" fontId="12" fillId="0" borderId="1" xfId="0" applyFont="1" applyFill="1" applyBorder="1" applyAlignment="1">
      <alignment horizontal="left" vertical="center" wrapText="1"/>
    </xf>
    <xf numFmtId="10" fontId="12" fillId="0" borderId="1" xfId="2" applyNumberFormat="1" applyFont="1" applyFill="1" applyBorder="1" applyAlignment="1">
      <alignment horizontal="left" vertical="center" wrapText="1"/>
    </xf>
    <xf numFmtId="165" fontId="12" fillId="0" borderId="15" xfId="1" applyNumberFormat="1" applyFont="1" applyFill="1" applyBorder="1" applyAlignment="1">
      <alignment horizontal="right" vertical="center" wrapText="1"/>
    </xf>
    <xf numFmtId="0" fontId="12" fillId="0" borderId="0" xfId="0" applyFont="1" applyFill="1" applyAlignment="1">
      <alignment horizontal="left" vertical="center"/>
    </xf>
    <xf numFmtId="10" fontId="30" fillId="5" borderId="1" xfId="2" applyNumberFormat="1" applyFont="1" applyFill="1" applyBorder="1" applyAlignment="1">
      <alignment horizontal="left" vertical="center" wrapText="1"/>
    </xf>
    <xf numFmtId="49" fontId="12" fillId="0" borderId="12" xfId="0" applyNumberFormat="1" applyFont="1" applyFill="1" applyBorder="1" applyAlignment="1">
      <alignment horizontal="right" vertical="center" wrapText="1"/>
    </xf>
    <xf numFmtId="10" fontId="30" fillId="5" borderId="1" xfId="0" applyNumberFormat="1" applyFont="1" applyFill="1" applyBorder="1" applyAlignment="1">
      <alignment horizontal="center" vertical="center" wrapText="1"/>
    </xf>
    <xf numFmtId="165" fontId="30" fillId="5" borderId="15" xfId="1" applyNumberFormat="1" applyFont="1" applyFill="1" applyBorder="1" applyAlignment="1">
      <alignment horizontal="center" vertical="center" wrapText="1"/>
    </xf>
    <xf numFmtId="0" fontId="30" fillId="0" borderId="12" xfId="0" applyFont="1" applyFill="1" applyBorder="1" applyAlignment="1">
      <alignment horizontal="left" vertical="center" wrapText="1"/>
    </xf>
    <xf numFmtId="49" fontId="36" fillId="0" borderId="17" xfId="13" applyNumberFormat="1" applyFont="1" applyFill="1" applyBorder="1" applyAlignment="1" applyProtection="1">
      <alignment horizontal="left" vertical="center"/>
      <protection locked="0"/>
    </xf>
    <xf numFmtId="0" fontId="37" fillId="0" borderId="18" xfId="9" applyFont="1" applyFill="1" applyBorder="1" applyAlignment="1" applyProtection="1">
      <alignment horizontal="left" vertical="center" wrapText="1"/>
      <protection locked="0"/>
    </xf>
    <xf numFmtId="10" fontId="37" fillId="0" borderId="18" xfId="2" applyNumberFormat="1" applyFont="1" applyFill="1" applyBorder="1" applyAlignment="1" applyProtection="1">
      <alignment horizontal="left" vertical="center"/>
    </xf>
    <xf numFmtId="165" fontId="7" fillId="0" borderId="19" xfId="1" applyNumberFormat="1" applyFont="1" applyFill="1" applyBorder="1" applyAlignment="1" applyProtection="1">
      <alignment vertical="center"/>
    </xf>
    <xf numFmtId="0" fontId="6" fillId="0" borderId="0" xfId="0" applyFont="1"/>
    <xf numFmtId="0" fontId="13" fillId="0" borderId="0" xfId="5" applyFont="1" applyFill="1" applyBorder="1" applyAlignment="1" applyProtection="1"/>
    <xf numFmtId="0" fontId="13" fillId="0" borderId="0" xfId="5" applyFont="1" applyFill="1" applyBorder="1" applyAlignment="1" applyProtection="1">
      <alignment horizontal="center"/>
    </xf>
    <xf numFmtId="0" fontId="31" fillId="0" borderId="0" xfId="0" applyFont="1" applyFill="1" applyBorder="1" applyAlignment="1" applyProtection="1">
      <alignment horizontal="right"/>
      <protection locked="0"/>
    </xf>
    <xf numFmtId="0" fontId="3" fillId="0" borderId="45" xfId="0" applyFont="1" applyFill="1" applyBorder="1" applyAlignment="1">
      <alignment horizontal="center" vertical="center" wrapText="1"/>
    </xf>
    <xf numFmtId="0" fontId="3" fillId="0" borderId="41" xfId="0" applyFont="1" applyFill="1" applyBorder="1" applyAlignment="1">
      <alignment horizontal="center" vertical="center" wrapText="1"/>
    </xf>
    <xf numFmtId="165" fontId="3" fillId="0" borderId="46" xfId="1" applyNumberFormat="1" applyFont="1" applyFill="1" applyBorder="1" applyAlignment="1">
      <alignment horizontal="center" vertical="center" wrapText="1"/>
    </xf>
    <xf numFmtId="165" fontId="3" fillId="0" borderId="47" xfId="1" applyNumberFormat="1" applyFont="1" applyFill="1" applyBorder="1" applyAlignment="1">
      <alignment horizontal="center" vertical="center" wrapText="1"/>
    </xf>
    <xf numFmtId="165" fontId="38" fillId="0" borderId="48" xfId="1" applyNumberFormat="1" applyFont="1" applyBorder="1" applyAlignment="1">
      <alignment horizontal="center" vertical="center"/>
    </xf>
    <xf numFmtId="165" fontId="6" fillId="0" borderId="49" xfId="1" applyNumberFormat="1" applyFont="1" applyBorder="1" applyAlignment="1">
      <alignment horizontal="center"/>
    </xf>
    <xf numFmtId="167" fontId="0" fillId="0" borderId="0" xfId="0" applyNumberFormat="1" applyBorder="1" applyAlignment="1">
      <alignment horizontal="center"/>
    </xf>
    <xf numFmtId="165" fontId="6" fillId="0" borderId="50" xfId="1" applyNumberFormat="1" applyFont="1" applyBorder="1" applyAlignment="1">
      <alignment horizontal="center" vertical="center"/>
    </xf>
    <xf numFmtId="165" fontId="6" fillId="0" borderId="51" xfId="1" applyNumberFormat="1" applyFont="1" applyBorder="1" applyAlignment="1">
      <alignment horizontal="center"/>
    </xf>
    <xf numFmtId="165" fontId="38" fillId="0" borderId="50" xfId="1" applyNumberFormat="1" applyFont="1" applyBorder="1" applyAlignment="1">
      <alignment horizontal="center" vertical="center"/>
    </xf>
    <xf numFmtId="165" fontId="39" fillId="0" borderId="50" xfId="1" applyNumberFormat="1" applyFont="1" applyBorder="1" applyAlignment="1">
      <alignment horizontal="center" vertical="center"/>
    </xf>
    <xf numFmtId="165" fontId="39" fillId="0" borderId="51" xfId="1" applyNumberFormat="1" applyFont="1" applyBorder="1" applyAlignment="1">
      <alignment horizontal="center"/>
    </xf>
    <xf numFmtId="167" fontId="40" fillId="0" borderId="0" xfId="0" applyNumberFormat="1" applyFont="1" applyBorder="1" applyAlignment="1">
      <alignment horizontal="center"/>
    </xf>
    <xf numFmtId="165" fontId="10" fillId="0" borderId="50" xfId="1" applyNumberFormat="1" applyFont="1" applyBorder="1" applyAlignment="1">
      <alignment horizontal="center" vertical="center"/>
    </xf>
    <xf numFmtId="165" fontId="6" fillId="0" borderId="50" xfId="1" applyNumberFormat="1" applyFont="1" applyFill="1" applyBorder="1" applyAlignment="1">
      <alignment horizontal="center" vertical="center"/>
    </xf>
    <xf numFmtId="165" fontId="31" fillId="0" borderId="51" xfId="1" applyNumberFormat="1" applyFont="1" applyFill="1" applyBorder="1" applyAlignment="1">
      <alignment horizontal="center"/>
    </xf>
    <xf numFmtId="165" fontId="6" fillId="0" borderId="52" xfId="1" applyNumberFormat="1" applyFont="1" applyBorder="1" applyAlignment="1">
      <alignment horizontal="center" vertical="center"/>
    </xf>
    <xf numFmtId="165" fontId="6" fillId="0" borderId="53" xfId="1" applyNumberFormat="1" applyFont="1" applyBorder="1" applyAlignment="1">
      <alignment horizontal="center"/>
    </xf>
    <xf numFmtId="165" fontId="38" fillId="0" borderId="54" xfId="1" applyNumberFormat="1" applyFont="1" applyFill="1" applyBorder="1" applyAlignment="1">
      <alignment horizontal="center" vertical="center"/>
    </xf>
    <xf numFmtId="165" fontId="38" fillId="0" borderId="55" xfId="1" applyNumberFormat="1" applyFont="1" applyFill="1" applyBorder="1" applyAlignment="1">
      <alignment horizontal="center"/>
    </xf>
    <xf numFmtId="167" fontId="2" fillId="0" borderId="0" xfId="0" applyNumberFormat="1" applyFont="1" applyFill="1" applyBorder="1" applyAlignment="1">
      <alignment horizontal="center"/>
    </xf>
    <xf numFmtId="165" fontId="38" fillId="0" borderId="56" xfId="1" applyNumberFormat="1" applyFont="1" applyBorder="1" applyAlignment="1">
      <alignment horizontal="center" vertical="center"/>
    </xf>
    <xf numFmtId="165" fontId="39" fillId="7" borderId="57" xfId="1" applyNumberFormat="1" applyFont="1" applyFill="1" applyBorder="1" applyAlignment="1">
      <alignment horizontal="center"/>
    </xf>
    <xf numFmtId="165" fontId="38" fillId="0" borderId="52" xfId="1" applyNumberFormat="1" applyFont="1" applyBorder="1" applyAlignment="1">
      <alignment horizontal="center" vertical="center"/>
    </xf>
    <xf numFmtId="165" fontId="39" fillId="0" borderId="52" xfId="1" applyNumberFormat="1" applyFont="1" applyBorder="1" applyAlignment="1">
      <alignment vertical="center"/>
    </xf>
    <xf numFmtId="165" fontId="6" fillId="0" borderId="58" xfId="1" applyNumberFormat="1" applyFont="1" applyBorder="1" applyAlignment="1">
      <alignment horizontal="center"/>
    </xf>
    <xf numFmtId="0" fontId="0" fillId="0" borderId="2" xfId="0" applyBorder="1" applyAlignment="1">
      <alignment horizontal="center"/>
    </xf>
    <xf numFmtId="0" fontId="21" fillId="0" borderId="2" xfId="7" applyFont="1" applyFill="1" applyBorder="1" applyAlignment="1">
      <alignment horizontal="left" vertical="center" wrapText="1" indent="1"/>
    </xf>
    <xf numFmtId="0" fontId="21" fillId="2" borderId="1" xfId="0" applyFont="1" applyFill="1" applyBorder="1" applyAlignment="1">
      <alignment horizontal="left" vertical="center" wrapText="1" indent="1"/>
    </xf>
    <xf numFmtId="165" fontId="6" fillId="0" borderId="1" xfId="1" applyNumberFormat="1" applyFont="1" applyBorder="1" applyAlignment="1">
      <alignment horizontal="center" vertical="center"/>
    </xf>
    <xf numFmtId="165" fontId="6" fillId="0" borderId="15" xfId="1" applyNumberFormat="1" applyFont="1" applyBorder="1" applyAlignment="1">
      <alignment horizontal="center"/>
    </xf>
    <xf numFmtId="0" fontId="22" fillId="0" borderId="1" xfId="0" applyFont="1" applyBorder="1" applyAlignment="1">
      <alignment horizontal="left" vertical="center" wrapText="1"/>
    </xf>
    <xf numFmtId="165" fontId="38" fillId="0" borderId="1" xfId="1" applyNumberFormat="1" applyFont="1" applyFill="1" applyBorder="1" applyAlignment="1">
      <alignment horizontal="center" vertical="center"/>
    </xf>
    <xf numFmtId="165" fontId="6" fillId="0" borderId="15" xfId="1" applyNumberFormat="1" applyFont="1" applyFill="1" applyBorder="1" applyAlignment="1">
      <alignment horizontal="center"/>
    </xf>
    <xf numFmtId="165" fontId="38" fillId="0" borderId="1" xfId="1" applyNumberFormat="1" applyFont="1" applyBorder="1" applyAlignment="1">
      <alignment horizontal="center"/>
    </xf>
    <xf numFmtId="165" fontId="6" fillId="0" borderId="15" xfId="1" applyNumberFormat="1" applyFont="1" applyBorder="1"/>
    <xf numFmtId="0" fontId="21" fillId="0" borderId="1" xfId="0" applyFont="1" applyBorder="1" applyAlignment="1">
      <alignment horizontal="left" vertical="center" wrapText="1" indent="1"/>
    </xf>
    <xf numFmtId="165" fontId="6" fillId="0" borderId="1" xfId="1" applyNumberFormat="1" applyFont="1" applyBorder="1" applyAlignment="1">
      <alignment horizontal="center"/>
    </xf>
    <xf numFmtId="165" fontId="6" fillId="0" borderId="1" xfId="1" applyNumberFormat="1" applyFont="1" applyBorder="1"/>
    <xf numFmtId="165" fontId="38" fillId="0" borderId="1" xfId="1" applyNumberFormat="1" applyFont="1" applyBorder="1" applyAlignment="1">
      <alignment horizontal="center" vertical="center"/>
    </xf>
    <xf numFmtId="0" fontId="21" fillId="0" borderId="1" xfId="0" applyFont="1" applyFill="1" applyBorder="1" applyAlignment="1">
      <alignment horizontal="left" vertical="center" wrapText="1" indent="1"/>
    </xf>
    <xf numFmtId="0" fontId="23" fillId="2" borderId="1" xfId="0" applyFont="1" applyFill="1" applyBorder="1" applyAlignment="1">
      <alignment horizontal="left" vertical="center" wrapText="1" indent="1"/>
    </xf>
    <xf numFmtId="0" fontId="23" fillId="0" borderId="1" xfId="0" applyFont="1" applyFill="1" applyBorder="1" applyAlignment="1">
      <alignment horizontal="left" vertical="center" wrapText="1" indent="1"/>
    </xf>
    <xf numFmtId="0" fontId="30" fillId="0" borderId="0" xfId="0" applyFont="1" applyFill="1" applyBorder="1" applyAlignment="1">
      <alignment horizontal="center" wrapText="1"/>
    </xf>
    <xf numFmtId="0" fontId="3" fillId="0" borderId="59" xfId="0" applyFont="1" applyBorder="1"/>
    <xf numFmtId="0" fontId="3" fillId="0" borderId="60" xfId="0" applyFont="1" applyBorder="1"/>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xf numFmtId="9" fontId="42" fillId="0" borderId="1" xfId="0" applyNumberFormat="1" applyFont="1" applyFill="1" applyBorder="1" applyAlignment="1">
      <alignment horizontal="center" vertical="center"/>
    </xf>
    <xf numFmtId="0" fontId="3" fillId="0" borderId="12" xfId="0" applyFont="1" applyBorder="1" applyAlignment="1">
      <alignment vertical="center"/>
    </xf>
    <xf numFmtId="0" fontId="7" fillId="2" borderId="1" xfId="11" applyFont="1" applyFill="1" applyBorder="1" applyAlignment="1" applyProtection="1">
      <alignment horizontal="left" vertical="center"/>
      <protection locked="0"/>
    </xf>
    <xf numFmtId="165" fontId="3" fillId="0" borderId="1" xfId="1" applyNumberFormat="1" applyFont="1" applyBorder="1" applyAlignment="1"/>
    <xf numFmtId="165" fontId="3" fillId="0" borderId="21" xfId="1" applyNumberFormat="1" applyFont="1" applyBorder="1" applyAlignment="1"/>
    <xf numFmtId="167" fontId="3" fillId="0" borderId="15" xfId="0" applyNumberFormat="1" applyFont="1" applyBorder="1" applyAlignment="1"/>
    <xf numFmtId="0" fontId="29" fillId="0" borderId="0" xfId="0" applyFont="1" applyAlignment="1"/>
    <xf numFmtId="0" fontId="7" fillId="2" borderId="17" xfId="9" applyFont="1" applyFill="1" applyBorder="1" applyAlignment="1" applyProtection="1">
      <alignment horizontal="left" vertical="center"/>
      <protection locked="0"/>
    </xf>
    <xf numFmtId="0" fontId="14" fillId="2" borderId="18" xfId="14" applyFont="1" applyFill="1" applyBorder="1" applyAlignment="1" applyProtection="1">
      <protection locked="0"/>
    </xf>
    <xf numFmtId="166" fontId="3" fillId="5" borderId="18" xfId="0" applyNumberFormat="1" applyFont="1" applyFill="1" applyBorder="1"/>
    <xf numFmtId="165" fontId="3" fillId="5" borderId="19" xfId="1" applyNumberFormat="1" applyFont="1" applyFill="1" applyBorder="1"/>
    <xf numFmtId="0" fontId="30" fillId="0" borderId="0" xfId="0" applyFont="1" applyFill="1" applyAlignment="1">
      <alignment horizontal="center" wrapText="1"/>
    </xf>
    <xf numFmtId="0" fontId="3" fillId="0" borderId="9" xfId="0" applyFont="1" applyBorder="1"/>
    <xf numFmtId="0" fontId="3" fillId="0" borderId="11" xfId="0" applyFont="1" applyBorder="1"/>
    <xf numFmtId="0" fontId="3" fillId="0" borderId="15" xfId="0" applyFont="1" applyBorder="1" applyAlignment="1">
      <alignment horizontal="center" vertical="center"/>
    </xf>
    <xf numFmtId="165" fontId="7" fillId="2" borderId="12" xfId="15" applyNumberFormat="1" applyFont="1" applyFill="1" applyBorder="1" applyAlignment="1" applyProtection="1">
      <alignment horizontal="center" vertical="center" wrapText="1"/>
      <protection locked="0"/>
    </xf>
    <xf numFmtId="165" fontId="7" fillId="2" borderId="1" xfId="15" applyNumberFormat="1" applyFont="1" applyFill="1" applyBorder="1" applyAlignment="1" applyProtection="1">
      <alignment horizontal="center" vertical="center" wrapText="1"/>
      <protection locked="0"/>
    </xf>
    <xf numFmtId="0" fontId="7" fillId="0" borderId="1" xfId="11" applyFont="1" applyBorder="1" applyAlignment="1" applyProtection="1">
      <alignment horizontal="center" vertical="center" wrapText="1"/>
      <protection locked="0"/>
    </xf>
    <xf numFmtId="0" fontId="7" fillId="0" borderId="1" xfId="11" applyFont="1" applyFill="1" applyBorder="1" applyAlignment="1" applyProtection="1">
      <alignment horizontal="center" vertical="center" wrapText="1"/>
      <protection locked="0"/>
    </xf>
    <xf numFmtId="165" fontId="7" fillId="2" borderId="15" xfId="15" applyNumberFormat="1" applyFont="1" applyFill="1" applyBorder="1" applyAlignment="1" applyProtection="1">
      <alignment horizontal="center" vertical="center" wrapText="1"/>
      <protection locked="0"/>
    </xf>
    <xf numFmtId="0" fontId="7" fillId="2" borderId="12" xfId="13" applyFont="1" applyFill="1" applyBorder="1" applyAlignment="1" applyProtection="1">
      <alignment horizontal="right" vertical="center"/>
      <protection locked="0"/>
    </xf>
    <xf numFmtId="165" fontId="3" fillId="0" borderId="12" xfId="1" applyNumberFormat="1" applyFont="1" applyBorder="1" applyAlignment="1"/>
    <xf numFmtId="165" fontId="3" fillId="0" borderId="32" xfId="1" applyNumberFormat="1" applyFont="1" applyBorder="1" applyAlignment="1">
      <alignment wrapText="1"/>
    </xf>
    <xf numFmtId="165" fontId="3" fillId="0" borderId="32" xfId="1" applyNumberFormat="1" applyFont="1" applyBorder="1" applyAlignment="1"/>
    <xf numFmtId="165" fontId="3" fillId="5" borderId="64" xfId="1" applyNumberFormat="1" applyFont="1" applyFill="1" applyBorder="1" applyAlignment="1"/>
    <xf numFmtId="0" fontId="14" fillId="2" borderId="19" xfId="14" applyFont="1" applyFill="1" applyBorder="1" applyAlignment="1" applyProtection="1">
      <protection locked="0"/>
    </xf>
    <xf numFmtId="165" fontId="3" fillId="5" borderId="17" xfId="1" applyNumberFormat="1" applyFont="1" applyFill="1" applyBorder="1"/>
    <xf numFmtId="165" fontId="3" fillId="5" borderId="18" xfId="1" applyNumberFormat="1" applyFont="1" applyFill="1" applyBorder="1"/>
    <xf numFmtId="165" fontId="3" fillId="5" borderId="65" xfId="1" applyNumberFormat="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0" fillId="0" borderId="0" xfId="0" applyFont="1" applyFill="1" applyAlignment="1">
      <alignment horizontal="center"/>
    </xf>
    <xf numFmtId="0" fontId="3" fillId="0" borderId="10" xfId="0" applyFont="1" applyBorder="1"/>
    <xf numFmtId="0" fontId="3" fillId="0" borderId="10" xfId="0" applyFont="1" applyBorder="1" applyAlignment="1">
      <alignment wrapText="1"/>
    </xf>
    <xf numFmtId="0" fontId="3" fillId="0" borderId="35" xfId="0" applyFont="1" applyBorder="1" applyAlignment="1">
      <alignment wrapText="1"/>
    </xf>
    <xf numFmtId="0" fontId="3" fillId="0" borderId="11" xfId="0" applyFont="1" applyBorder="1" applyAlignment="1">
      <alignment wrapText="1"/>
    </xf>
    <xf numFmtId="0" fontId="29" fillId="0" borderId="0" xfId="0" applyFont="1" applyAlignment="1">
      <alignment wrapText="1"/>
    </xf>
    <xf numFmtId="0" fontId="3" fillId="0" borderId="20" xfId="0" applyFont="1" applyBorder="1"/>
    <xf numFmtId="0" fontId="3" fillId="0" borderId="1" xfId="0" applyFont="1" applyFill="1" applyBorder="1" applyAlignment="1">
      <alignment horizontal="center" vertical="center" wrapText="1"/>
    </xf>
    <xf numFmtId="0" fontId="3" fillId="0" borderId="12" xfId="0" applyFont="1" applyBorder="1"/>
    <xf numFmtId="165" fontId="3" fillId="0" borderId="1" xfId="1" applyNumberFormat="1" applyFont="1" applyBorder="1"/>
    <xf numFmtId="165" fontId="3" fillId="0" borderId="1" xfId="1" applyNumberFormat="1" applyFont="1" applyFill="1" applyBorder="1"/>
    <xf numFmtId="165" fontId="3" fillId="0" borderId="21" xfId="1" applyNumberFormat="1" applyFont="1" applyBorder="1"/>
    <xf numFmtId="9" fontId="3" fillId="0" borderId="15" xfId="2" applyFont="1" applyBorder="1"/>
    <xf numFmtId="165" fontId="3" fillId="0" borderId="21" xfId="1" applyNumberFormat="1" applyFont="1" applyFill="1" applyBorder="1"/>
    <xf numFmtId="0" fontId="3" fillId="0" borderId="17" xfId="0" applyFont="1" applyBorder="1"/>
    <xf numFmtId="0" fontId="30" fillId="0" borderId="18" xfId="0" applyFont="1" applyBorder="1"/>
    <xf numFmtId="9" fontId="3" fillId="5" borderId="19" xfId="2" applyFont="1" applyFill="1" applyBorder="1"/>
    <xf numFmtId="0" fontId="43" fillId="2" borderId="67" xfId="0" applyFont="1" applyFill="1" applyBorder="1" applyAlignment="1">
      <alignment horizontal="left"/>
    </xf>
    <xf numFmtId="0" fontId="43" fillId="2" borderId="4" xfId="0" applyFont="1" applyFill="1" applyBorder="1" applyAlignment="1">
      <alignment horizontal="left"/>
    </xf>
    <xf numFmtId="0" fontId="3" fillId="0" borderId="15" xfId="0" applyFont="1" applyFill="1" applyBorder="1" applyAlignment="1">
      <alignment horizontal="center" vertical="center" wrapText="1"/>
    </xf>
    <xf numFmtId="0" fontId="30" fillId="2" borderId="44" xfId="0" applyFont="1" applyFill="1" applyBorder="1" applyAlignment="1">
      <alignment vertical="center"/>
    </xf>
    <xf numFmtId="0" fontId="3" fillId="2" borderId="22" xfId="0" applyFont="1" applyFill="1" applyBorder="1" applyAlignment="1">
      <alignment vertical="center"/>
    </xf>
    <xf numFmtId="0" fontId="3" fillId="2" borderId="32" xfId="0" applyFont="1" applyFill="1" applyBorder="1" applyAlignment="1">
      <alignment vertical="center"/>
    </xf>
    <xf numFmtId="0" fontId="3" fillId="0" borderId="31" xfId="0" applyFont="1" applyFill="1" applyBorder="1" applyAlignment="1">
      <alignment horizontal="center" vertical="center"/>
    </xf>
    <xf numFmtId="0" fontId="3" fillId="0" borderId="20" xfId="0" applyFont="1" applyFill="1" applyBorder="1" applyAlignment="1">
      <alignment vertical="center"/>
    </xf>
    <xf numFmtId="165" fontId="17" fillId="3" borderId="0" xfId="1" applyNumberFormat="1" applyFont="1" applyFill="1" applyBorder="1"/>
    <xf numFmtId="165" fontId="3" fillId="0" borderId="68" xfId="1" applyNumberFormat="1" applyFont="1" applyFill="1" applyBorder="1" applyAlignment="1">
      <alignment vertical="center"/>
    </xf>
    <xf numFmtId="165" fontId="3" fillId="0" borderId="37" xfId="1" applyNumberFormat="1" applyFont="1" applyFill="1" applyBorder="1" applyAlignment="1">
      <alignment vertical="center"/>
    </xf>
    <xf numFmtId="165" fontId="3" fillId="2" borderId="22" xfId="1" applyNumberFormat="1" applyFont="1" applyFill="1" applyBorder="1" applyAlignment="1">
      <alignment vertical="center"/>
    </xf>
    <xf numFmtId="165" fontId="3" fillId="2" borderId="32" xfId="1" applyNumberFormat="1" applyFont="1" applyFill="1" applyBorder="1" applyAlignment="1">
      <alignment vertical="center"/>
    </xf>
    <xf numFmtId="0" fontId="3" fillId="0" borderId="12" xfId="0" applyFont="1" applyFill="1" applyBorder="1" applyAlignment="1">
      <alignment horizontal="center" vertical="center"/>
    </xf>
    <xf numFmtId="0" fontId="3" fillId="0" borderId="1" xfId="0" applyFont="1" applyFill="1" applyBorder="1" applyAlignment="1">
      <alignment vertical="center"/>
    </xf>
    <xf numFmtId="165" fontId="3" fillId="0" borderId="1" xfId="1" applyNumberFormat="1" applyFont="1" applyFill="1" applyBorder="1" applyAlignment="1">
      <alignment vertical="center"/>
    </xf>
    <xf numFmtId="165" fontId="3" fillId="0" borderId="21" xfId="1" applyNumberFormat="1" applyFont="1" applyFill="1" applyBorder="1" applyAlignment="1">
      <alignment vertical="center"/>
    </xf>
    <xf numFmtId="165" fontId="3" fillId="0" borderId="15" xfId="1" applyNumberFormat="1" applyFont="1" applyFill="1" applyBorder="1" applyAlignment="1">
      <alignment vertical="center"/>
    </xf>
    <xf numFmtId="0" fontId="30" fillId="0" borderId="1" xfId="0" applyFont="1" applyFill="1" applyBorder="1" applyAlignment="1">
      <alignment vertical="center"/>
    </xf>
    <xf numFmtId="0" fontId="3" fillId="0" borderId="17" xfId="0" applyFont="1" applyFill="1" applyBorder="1" applyAlignment="1">
      <alignment horizontal="center" vertical="center"/>
    </xf>
    <xf numFmtId="0" fontId="30" fillId="0" borderId="18" xfId="0" applyFont="1" applyFill="1" applyBorder="1" applyAlignment="1">
      <alignment vertical="center"/>
    </xf>
    <xf numFmtId="165" fontId="3" fillId="0" borderId="18" xfId="1" applyNumberFormat="1" applyFont="1" applyFill="1" applyBorder="1" applyAlignment="1">
      <alignment vertical="center"/>
    </xf>
    <xf numFmtId="165" fontId="3" fillId="0" borderId="33" xfId="1" applyNumberFormat="1" applyFont="1" applyFill="1" applyBorder="1" applyAlignment="1">
      <alignment vertical="center"/>
    </xf>
    <xf numFmtId="165" fontId="3" fillId="0" borderId="19" xfId="1" applyNumberFormat="1"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Border="1" applyAlignment="1">
      <alignment vertical="center"/>
    </xf>
    <xf numFmtId="165" fontId="3" fillId="2" borderId="0" xfId="1" applyNumberFormat="1"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vertical="center"/>
    </xf>
    <xf numFmtId="164" fontId="17" fillId="3" borderId="60" xfId="6" applyBorder="1"/>
    <xf numFmtId="165" fontId="17" fillId="3" borderId="60" xfId="1" applyNumberFormat="1" applyFont="1" applyFill="1" applyBorder="1"/>
    <xf numFmtId="165" fontId="3" fillId="0" borderId="35" xfId="1" applyNumberFormat="1" applyFont="1" applyFill="1" applyBorder="1" applyAlignment="1">
      <alignment vertical="center"/>
    </xf>
    <xf numFmtId="165" fontId="3" fillId="0" borderId="11" xfId="1" applyNumberFormat="1" applyFont="1" applyFill="1" applyBorder="1" applyAlignment="1">
      <alignment vertical="center"/>
    </xf>
    <xf numFmtId="0" fontId="3" fillId="0" borderId="16" xfId="0" applyFont="1" applyFill="1" applyBorder="1" applyAlignment="1">
      <alignment horizontal="center" vertical="center"/>
    </xf>
    <xf numFmtId="0" fontId="3" fillId="0" borderId="2" xfId="0" applyFont="1" applyFill="1" applyBorder="1" applyAlignment="1">
      <alignment vertical="center"/>
    </xf>
    <xf numFmtId="164" fontId="17" fillId="3" borderId="33" xfId="6" applyBorder="1"/>
    <xf numFmtId="165" fontId="17" fillId="3" borderId="40" xfId="1" applyNumberFormat="1" applyFont="1" applyFill="1" applyBorder="1"/>
    <xf numFmtId="165" fontId="17" fillId="3" borderId="38" xfId="1" applyNumberFormat="1" applyFont="1" applyFill="1" applyBorder="1"/>
    <xf numFmtId="165" fontId="3" fillId="0" borderId="3" xfId="1" applyNumberFormat="1" applyFont="1" applyFill="1" applyBorder="1" applyAlignment="1">
      <alignment vertical="center"/>
    </xf>
    <xf numFmtId="165" fontId="3" fillId="0" borderId="36" xfId="1" applyNumberFormat="1" applyFont="1" applyFill="1" applyBorder="1" applyAlignment="1">
      <alignment vertical="center"/>
    </xf>
    <xf numFmtId="0" fontId="3" fillId="0" borderId="69" xfId="0" applyFont="1" applyFill="1" applyBorder="1" applyAlignment="1">
      <alignment horizontal="center" vertical="center"/>
    </xf>
    <xf numFmtId="0" fontId="3" fillId="0" borderId="70" xfId="0" applyFont="1" applyFill="1" applyBorder="1" applyAlignment="1">
      <alignment vertical="center"/>
    </xf>
    <xf numFmtId="164" fontId="17" fillId="3" borderId="7" xfId="6" applyBorder="1"/>
    <xf numFmtId="165" fontId="17" fillId="3" borderId="7" xfId="1" applyNumberFormat="1" applyFont="1" applyFill="1" applyBorder="1"/>
    <xf numFmtId="9" fontId="3" fillId="0" borderId="71" xfId="2" applyFont="1" applyFill="1" applyBorder="1" applyAlignment="1">
      <alignment vertical="center"/>
    </xf>
    <xf numFmtId="9" fontId="3" fillId="0" borderId="72" xfId="2" applyFont="1" applyFill="1" applyBorder="1" applyAlignment="1">
      <alignment vertical="center"/>
    </xf>
    <xf numFmtId="0" fontId="38" fillId="0" borderId="0" xfId="0" applyFont="1"/>
    <xf numFmtId="0" fontId="3" fillId="0" borderId="59" xfId="0" applyFont="1" applyBorder="1" applyAlignment="1">
      <alignment horizontal="center"/>
    </xf>
    <xf numFmtId="0" fontId="3" fillId="0" borderId="6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29" fillId="0" borderId="0" xfId="0" applyFont="1" applyAlignment="1">
      <alignment horizontal="center"/>
    </xf>
    <xf numFmtId="0" fontId="8" fillId="2" borderId="12" xfId="13" applyFont="1" applyFill="1" applyBorder="1" applyAlignment="1" applyProtection="1">
      <alignment horizontal="left" vertical="center"/>
      <protection locked="0"/>
    </xf>
    <xf numFmtId="0" fontId="8" fillId="2" borderId="1" xfId="13" applyFont="1" applyFill="1" applyBorder="1" applyProtection="1">
      <protection locked="0"/>
    </xf>
    <xf numFmtId="0" fontId="8" fillId="0" borderId="1" xfId="11" applyFont="1" applyFill="1" applyBorder="1" applyAlignment="1" applyProtection="1">
      <alignment horizontal="center" vertical="center" wrapText="1"/>
      <protection locked="0"/>
    </xf>
    <xf numFmtId="0" fontId="8" fillId="2" borderId="1" xfId="11" applyFont="1" applyFill="1" applyBorder="1" applyAlignment="1" applyProtection="1">
      <alignment horizontal="center" vertical="center" wrapText="1"/>
      <protection locked="0"/>
    </xf>
    <xf numFmtId="3" fontId="8" fillId="2" borderId="1" xfId="15" applyNumberFormat="1" applyFont="1" applyFill="1" applyBorder="1" applyAlignment="1" applyProtection="1">
      <alignment horizontal="center" vertical="center" wrapText="1"/>
      <protection locked="0"/>
    </xf>
    <xf numFmtId="9" fontId="8" fillId="2" borderId="1" xfId="16" applyNumberFormat="1" applyFont="1" applyFill="1" applyBorder="1" applyAlignment="1" applyProtection="1">
      <alignment horizontal="center" vertical="center"/>
      <protection locked="0"/>
    </xf>
    <xf numFmtId="0" fontId="8" fillId="2" borderId="15" xfId="11" applyFont="1" applyFill="1" applyBorder="1" applyAlignment="1" applyProtection="1">
      <alignment horizontal="center" vertical="center" wrapText="1"/>
      <protection locked="0"/>
    </xf>
    <xf numFmtId="0" fontId="8" fillId="2" borderId="12" xfId="13" applyFont="1" applyFill="1" applyBorder="1" applyAlignment="1" applyProtection="1">
      <alignment horizontal="right" vertical="center"/>
      <protection locked="0"/>
    </xf>
    <xf numFmtId="0" fontId="13" fillId="2" borderId="1" xfId="11" applyFont="1" applyFill="1" applyBorder="1" applyAlignment="1" applyProtection="1">
      <alignment wrapText="1"/>
      <protection locked="0"/>
    </xf>
    <xf numFmtId="165" fontId="8" fillId="5" borderId="1" xfId="1" applyNumberFormat="1" applyFont="1" applyFill="1" applyBorder="1" applyProtection="1">
      <protection locked="0"/>
    </xf>
    <xf numFmtId="9" fontId="8" fillId="2" borderId="1" xfId="2" applyFont="1" applyFill="1" applyBorder="1" applyProtection="1">
      <protection locked="0"/>
    </xf>
    <xf numFmtId="9" fontId="8" fillId="5" borderId="1" xfId="2" applyFont="1" applyFill="1" applyBorder="1" applyProtection="1">
      <protection locked="0"/>
    </xf>
    <xf numFmtId="3" fontId="8" fillId="5" borderId="15" xfId="13" applyNumberFormat="1" applyFont="1" applyFill="1" applyBorder="1" applyProtection="1">
      <protection locked="0"/>
    </xf>
    <xf numFmtId="0" fontId="8" fillId="2" borderId="1" xfId="11" applyFont="1" applyFill="1" applyBorder="1" applyAlignment="1" applyProtection="1">
      <alignment horizontal="left" vertical="center" wrapText="1"/>
      <protection locked="0"/>
    </xf>
    <xf numFmtId="165" fontId="8" fillId="2" borderId="1" xfId="1" applyNumberFormat="1" applyFont="1" applyFill="1" applyBorder="1" applyProtection="1">
      <protection locked="0"/>
    </xf>
    <xf numFmtId="9" fontId="8" fillId="2" borderId="1" xfId="2" applyFont="1" applyFill="1" applyBorder="1" applyAlignment="1" applyProtection="1">
      <alignment horizontal="right" wrapText="1"/>
      <protection locked="0"/>
    </xf>
    <xf numFmtId="0" fontId="8" fillId="0" borderId="1" xfId="11" applyFont="1" applyFill="1" applyBorder="1" applyAlignment="1" applyProtection="1">
      <alignment horizontal="left" vertical="center" wrapText="1"/>
      <protection locked="0"/>
    </xf>
    <xf numFmtId="9" fontId="8" fillId="8" borderId="1" xfId="2" applyFont="1" applyFill="1" applyBorder="1" applyAlignment="1" applyProtection="1">
      <alignment horizontal="right" wrapText="1"/>
      <protection locked="0"/>
    </xf>
    <xf numFmtId="0" fontId="13" fillId="0" borderId="1" xfId="11" applyFont="1" applyFill="1" applyBorder="1" applyAlignment="1" applyProtection="1">
      <alignment wrapText="1"/>
      <protection locked="0"/>
    </xf>
    <xf numFmtId="165" fontId="8" fillId="0" borderId="1" xfId="1" applyNumberFormat="1" applyFont="1" applyFill="1" applyBorder="1" applyProtection="1">
      <protection locked="0"/>
    </xf>
    <xf numFmtId="0" fontId="8" fillId="2" borderId="17" xfId="9" applyFont="1" applyFill="1" applyBorder="1" applyAlignment="1" applyProtection="1">
      <alignment horizontal="right" vertical="center"/>
      <protection locked="0"/>
    </xf>
    <xf numFmtId="0" fontId="13" fillId="2" borderId="18" xfId="14" applyFont="1" applyFill="1" applyBorder="1" applyAlignment="1" applyProtection="1">
      <protection locked="0"/>
    </xf>
    <xf numFmtId="165" fontId="13" fillId="5" borderId="18" xfId="1" applyNumberFormat="1" applyFont="1" applyFill="1" applyBorder="1" applyAlignment="1" applyProtection="1">
      <protection locked="0"/>
    </xf>
    <xf numFmtId="9" fontId="13" fillId="5" borderId="18" xfId="2" applyFont="1" applyFill="1" applyBorder="1" applyAlignment="1" applyProtection="1">
      <protection locked="0"/>
    </xf>
    <xf numFmtId="165" fontId="8" fillId="2" borderId="18" xfId="1" applyNumberFormat="1" applyFont="1" applyFill="1" applyBorder="1" applyProtection="1">
      <protection locked="0"/>
    </xf>
    <xf numFmtId="165" fontId="13" fillId="5" borderId="19" xfId="15" applyNumberFormat="1" applyFont="1" applyFill="1" applyBorder="1" applyAlignment="1" applyProtection="1">
      <protection locked="0"/>
    </xf>
    <xf numFmtId="166" fontId="6" fillId="0" borderId="0" xfId="0" applyNumberFormat="1" applyFont="1"/>
    <xf numFmtId="0" fontId="44" fillId="9" borderId="21" xfId="17" applyFont="1" applyFill="1" applyBorder="1" applyAlignment="1" applyProtection="1">
      <alignment vertical="center" wrapText="1"/>
      <protection locked="0"/>
    </xf>
    <xf numFmtId="0" fontId="45" fillId="9" borderId="23" xfId="17" applyFont="1" applyFill="1" applyBorder="1" applyAlignment="1" applyProtection="1">
      <alignment vertical="center"/>
      <protection locked="0"/>
    </xf>
    <xf numFmtId="0" fontId="46" fillId="10" borderId="2" xfId="17" applyFont="1" applyFill="1" applyBorder="1" applyAlignment="1" applyProtection="1">
      <alignment horizontal="center" vertical="center"/>
      <protection locked="0"/>
    </xf>
    <xf numFmtId="0" fontId="46" fillId="0" borderId="23" xfId="17" applyFont="1" applyFill="1" applyBorder="1" applyAlignment="1" applyProtection="1">
      <alignment horizontal="left" vertical="center" wrapText="1"/>
      <protection locked="0"/>
    </xf>
    <xf numFmtId="165" fontId="46" fillId="0" borderId="1" xfId="18" applyNumberFormat="1" applyFont="1" applyFill="1" applyBorder="1" applyAlignment="1" applyProtection="1">
      <alignment horizontal="right" vertical="center"/>
      <protection locked="0"/>
    </xf>
    <xf numFmtId="0" fontId="44" fillId="11" borderId="1" xfId="17" applyFont="1" applyFill="1" applyBorder="1" applyAlignment="1" applyProtection="1">
      <alignment horizontal="center" vertical="center"/>
      <protection locked="0"/>
    </xf>
    <xf numFmtId="0" fontId="44" fillId="11" borderId="23" xfId="17" applyFont="1" applyFill="1" applyBorder="1" applyAlignment="1" applyProtection="1">
      <alignment vertical="top" wrapText="1"/>
      <protection locked="0"/>
    </xf>
    <xf numFmtId="165" fontId="46" fillId="11" borderId="1" xfId="18" applyNumberFormat="1" applyFont="1" applyFill="1" applyBorder="1" applyAlignment="1" applyProtection="1">
      <alignment horizontal="right" vertical="center"/>
    </xf>
    <xf numFmtId="0" fontId="44" fillId="9" borderId="21" xfId="17" applyFont="1" applyFill="1" applyBorder="1" applyAlignment="1" applyProtection="1">
      <alignment vertical="center"/>
      <protection locked="0"/>
    </xf>
    <xf numFmtId="165" fontId="45" fillId="9" borderId="23" xfId="18" applyNumberFormat="1" applyFont="1" applyFill="1" applyBorder="1" applyAlignment="1" applyProtection="1">
      <alignment horizontal="right" vertical="center"/>
      <protection locked="0"/>
    </xf>
    <xf numFmtId="0" fontId="47" fillId="10" borderId="2" xfId="17" applyFont="1" applyFill="1" applyBorder="1" applyAlignment="1" applyProtection="1">
      <alignment horizontal="center" vertical="center"/>
      <protection locked="0"/>
    </xf>
    <xf numFmtId="0" fontId="46" fillId="10" borderId="23" xfId="17" applyFont="1" applyFill="1" applyBorder="1" applyAlignment="1" applyProtection="1">
      <alignment vertical="center" wrapText="1"/>
      <protection locked="0"/>
    </xf>
    <xf numFmtId="0" fontId="46" fillId="10" borderId="23" xfId="17" applyFont="1" applyFill="1" applyBorder="1" applyAlignment="1" applyProtection="1">
      <alignment horizontal="left" vertical="center" wrapText="1"/>
      <protection locked="0"/>
    </xf>
    <xf numFmtId="0" fontId="47" fillId="2" borderId="2" xfId="17" applyFont="1" applyFill="1" applyBorder="1" applyAlignment="1" applyProtection="1">
      <alignment horizontal="center" vertical="center"/>
      <protection locked="0"/>
    </xf>
    <xf numFmtId="0" fontId="46" fillId="0" borderId="23" xfId="17" applyFont="1" applyFill="1" applyBorder="1" applyAlignment="1" applyProtection="1">
      <alignment vertical="center" wrapText="1"/>
      <protection locked="0"/>
    </xf>
    <xf numFmtId="0" fontId="46" fillId="2" borderId="23" xfId="17" applyFont="1" applyFill="1" applyBorder="1" applyAlignment="1" applyProtection="1">
      <alignment horizontal="left" vertical="center" wrapText="1"/>
      <protection locked="0"/>
    </xf>
    <xf numFmtId="0" fontId="47" fillId="0" borderId="2" xfId="17" applyFont="1" applyFill="1" applyBorder="1" applyAlignment="1" applyProtection="1">
      <alignment horizontal="center" vertical="center"/>
      <protection locked="0"/>
    </xf>
    <xf numFmtId="0" fontId="48" fillId="11" borderId="1" xfId="17" applyFont="1" applyFill="1" applyBorder="1" applyAlignment="1" applyProtection="1">
      <alignment horizontal="center" vertical="center"/>
      <protection locked="0"/>
    </xf>
    <xf numFmtId="0" fontId="44" fillId="11" borderId="23" xfId="17" applyFont="1" applyFill="1" applyBorder="1" applyAlignment="1" applyProtection="1">
      <alignment vertical="center" wrapText="1"/>
      <protection locked="0"/>
    </xf>
    <xf numFmtId="165" fontId="44" fillId="9" borderId="23" xfId="18" applyNumberFormat="1" applyFont="1" applyFill="1" applyBorder="1" applyAlignment="1" applyProtection="1">
      <alignment horizontal="right" vertical="center"/>
      <protection locked="0"/>
    </xf>
    <xf numFmtId="0" fontId="44" fillId="9" borderId="21" xfId="17" applyFont="1" applyFill="1" applyBorder="1" applyAlignment="1" applyProtection="1">
      <alignment horizontal="center" vertical="center"/>
      <protection locked="0"/>
    </xf>
    <xf numFmtId="165" fontId="46" fillId="2" borderId="1" xfId="18" applyNumberFormat="1" applyFont="1" applyFill="1" applyBorder="1" applyAlignment="1" applyProtection="1">
      <alignment horizontal="right" vertical="center"/>
      <protection locked="0"/>
    </xf>
    <xf numFmtId="0" fontId="45" fillId="9" borderId="21" xfId="17" applyFont="1" applyFill="1" applyBorder="1" applyAlignment="1" applyProtection="1">
      <alignment vertical="center"/>
      <protection locked="0"/>
    </xf>
    <xf numFmtId="10" fontId="46" fillId="11" borderId="1" xfId="18" applyNumberFormat="1" applyFont="1" applyFill="1" applyBorder="1" applyAlignment="1" applyProtection="1">
      <alignment horizontal="right" vertical="center"/>
    </xf>
    <xf numFmtId="0" fontId="47" fillId="10" borderId="1" xfId="17" applyFont="1" applyFill="1" applyBorder="1" applyAlignment="1" applyProtection="1">
      <alignment horizontal="center" vertical="center"/>
      <protection locked="0"/>
    </xf>
    <xf numFmtId="0" fontId="49" fillId="10" borderId="1" xfId="17" applyFont="1" applyFill="1" applyBorder="1" applyAlignment="1" applyProtection="1">
      <alignment horizontal="center" vertical="center"/>
      <protection locked="0"/>
    </xf>
    <xf numFmtId="0" fontId="42" fillId="0" borderId="0" xfId="0" applyFont="1" applyAlignment="1">
      <alignment wrapText="1"/>
    </xf>
    <xf numFmtId="0" fontId="30" fillId="0" borderId="0" xfId="0" applyFont="1" applyAlignment="1">
      <alignment horizontal="center" wrapText="1"/>
    </xf>
    <xf numFmtId="0" fontId="3" fillId="2" borderId="59" xfId="0" applyFont="1" applyFill="1" applyBorder="1"/>
    <xf numFmtId="0" fontId="3" fillId="2" borderId="73" xfId="0" applyFont="1" applyFill="1" applyBorder="1" applyAlignment="1">
      <alignment wrapText="1"/>
    </xf>
    <xf numFmtId="0" fontId="3" fillId="2" borderId="74" xfId="0" applyFont="1" applyFill="1" applyBorder="1"/>
    <xf numFmtId="0" fontId="30" fillId="2" borderId="28" xfId="0" applyFont="1" applyFill="1" applyBorder="1" applyAlignment="1">
      <alignment horizontal="center" wrapText="1"/>
    </xf>
    <xf numFmtId="0" fontId="3" fillId="0" borderId="1" xfId="0" applyFont="1" applyFill="1" applyBorder="1" applyAlignment="1">
      <alignment horizontal="center"/>
    </xf>
    <xf numFmtId="0" fontId="3" fillId="0" borderId="1" xfId="0" applyFont="1" applyBorder="1" applyAlignment="1">
      <alignment horizontal="center"/>
    </xf>
    <xf numFmtId="0" fontId="3" fillId="2" borderId="14" xfId="0" applyFont="1" applyFill="1" applyBorder="1"/>
    <xf numFmtId="0" fontId="30" fillId="2" borderId="0" xfId="0" applyFont="1" applyFill="1" applyBorder="1" applyAlignment="1">
      <alignment horizontal="center" wrapText="1"/>
    </xf>
    <xf numFmtId="0" fontId="3" fillId="2" borderId="0" xfId="0" applyFont="1" applyFill="1" applyBorder="1" applyAlignment="1">
      <alignment horizontal="center"/>
    </xf>
    <xf numFmtId="0" fontId="3" fillId="2" borderId="13" xfId="0" applyFont="1" applyFill="1" applyBorder="1" applyAlignment="1">
      <alignment horizontal="center" vertical="center" wrapText="1"/>
    </xf>
    <xf numFmtId="0" fontId="3" fillId="0" borderId="1" xfId="0" applyFont="1" applyBorder="1" applyAlignment="1">
      <alignment wrapText="1"/>
    </xf>
    <xf numFmtId="165" fontId="3" fillId="0" borderId="15" xfId="1" applyNumberFormat="1" applyFont="1" applyBorder="1"/>
    <xf numFmtId="0" fontId="43" fillId="0" borderId="1" xfId="0" applyFont="1" applyBorder="1" applyAlignment="1">
      <alignment horizontal="left" wrapText="1" indent="2"/>
    </xf>
    <xf numFmtId="164" fontId="17" fillId="3" borderId="1" xfId="6" applyBorder="1"/>
    <xf numFmtId="0" fontId="30" fillId="0" borderId="12" xfId="0" applyFont="1" applyBorder="1"/>
    <xf numFmtId="0" fontId="30" fillId="0" borderId="1" xfId="0" applyFont="1" applyBorder="1" applyAlignment="1">
      <alignment wrapText="1"/>
    </xf>
    <xf numFmtId="165" fontId="30" fillId="0" borderId="15" xfId="1" applyNumberFormat="1" applyFont="1" applyBorder="1"/>
    <xf numFmtId="0" fontId="2" fillId="2" borderId="14" xfId="0" applyFont="1" applyFill="1" applyBorder="1" applyAlignment="1">
      <alignment horizontal="left"/>
    </xf>
    <xf numFmtId="0" fontId="30" fillId="2" borderId="0" xfId="0" applyFont="1" applyFill="1" applyBorder="1" applyAlignment="1">
      <alignment horizontal="center"/>
    </xf>
    <xf numFmtId="165" fontId="3" fillId="2" borderId="0" xfId="1" applyNumberFormat="1" applyFont="1" applyFill="1" applyBorder="1"/>
    <xf numFmtId="165" fontId="3" fillId="2" borderId="13" xfId="1" applyNumberFormat="1" applyFont="1" applyFill="1" applyBorder="1"/>
    <xf numFmtId="0" fontId="43" fillId="0" borderId="1" xfId="0" applyFont="1" applyBorder="1" applyAlignment="1">
      <alignment horizontal="left" wrapText="1" indent="4"/>
    </xf>
    <xf numFmtId="0" fontId="3" fillId="2" borderId="0" xfId="0" applyFont="1" applyFill="1" applyBorder="1" applyAlignment="1">
      <alignment wrapText="1"/>
    </xf>
    <xf numFmtId="0" fontId="3" fillId="2" borderId="0" xfId="0" applyFont="1" applyFill="1" applyBorder="1"/>
    <xf numFmtId="0" fontId="3" fillId="2" borderId="13" xfId="0" applyFont="1" applyFill="1" applyBorder="1"/>
    <xf numFmtId="0" fontId="30" fillId="0" borderId="17" xfId="0" applyFont="1" applyBorder="1"/>
    <xf numFmtId="0" fontId="30" fillId="0" borderId="18" xfId="0" applyFont="1" applyBorder="1" applyAlignment="1">
      <alignment wrapText="1"/>
    </xf>
    <xf numFmtId="164" fontId="17" fillId="3" borderId="40" xfId="6" applyBorder="1"/>
    <xf numFmtId="164" fontId="17" fillId="3" borderId="38" xfId="6" applyBorder="1"/>
    <xf numFmtId="10" fontId="30" fillId="0" borderId="19" xfId="2" applyNumberFormat="1" applyFont="1" applyBorder="1"/>
    <xf numFmtId="0" fontId="50" fillId="0" borderId="0" xfId="5" applyFont="1" applyFill="1" applyBorder="1" applyProtection="1"/>
    <xf numFmtId="0" fontId="51" fillId="0" borderId="0" xfId="0" applyFont="1"/>
    <xf numFmtId="0" fontId="50" fillId="0" borderId="0" xfId="5" applyFont="1" applyFill="1" applyBorder="1" applyAlignment="1" applyProtection="1"/>
    <xf numFmtId="14" fontId="51" fillId="0" borderId="0" xfId="0" applyNumberFormat="1" applyFont="1"/>
    <xf numFmtId="0" fontId="52" fillId="0" borderId="0" xfId="5" applyFont="1" applyFill="1" applyBorder="1" applyAlignment="1" applyProtection="1"/>
    <xf numFmtId="0" fontId="54" fillId="0" borderId="1" xfId="0" applyFont="1" applyBorder="1" applyAlignment="1">
      <alignment horizontal="center" vertical="center" wrapText="1"/>
    </xf>
    <xf numFmtId="0" fontId="54" fillId="0" borderId="1" xfId="0" applyFont="1" applyFill="1" applyBorder="1" applyAlignment="1">
      <alignment horizontal="center" vertical="center" wrapText="1"/>
    </xf>
    <xf numFmtId="49" fontId="55" fillId="2" borderId="1" xfId="13" applyNumberFormat="1" applyFont="1" applyFill="1" applyBorder="1" applyAlignment="1" applyProtection="1">
      <alignment horizontal="right" vertical="center"/>
      <protection locked="0"/>
    </xf>
    <xf numFmtId="0" fontId="55" fillId="2" borderId="1" xfId="11" applyFont="1" applyFill="1" applyBorder="1" applyAlignment="1" applyProtection="1">
      <alignment horizontal="left" vertical="center" wrapText="1"/>
      <protection locked="0"/>
    </xf>
    <xf numFmtId="165" fontId="54" fillId="0" borderId="1" xfId="1" applyNumberFormat="1" applyFont="1" applyBorder="1"/>
    <xf numFmtId="0" fontId="54" fillId="0" borderId="1" xfId="0" applyFont="1" applyBorder="1"/>
    <xf numFmtId="0" fontId="55" fillId="0" borderId="1" xfId="11" applyFont="1" applyFill="1" applyBorder="1" applyAlignment="1" applyProtection="1">
      <alignment horizontal="left" vertical="center" wrapText="1"/>
      <protection locked="0"/>
    </xf>
    <xf numFmtId="0" fontId="56" fillId="0" borderId="1" xfId="11" applyFont="1" applyFill="1" applyBorder="1" applyAlignment="1" applyProtection="1">
      <alignment horizontal="left" vertical="center" wrapText="1"/>
      <protection locked="0"/>
    </xf>
    <xf numFmtId="49" fontId="55" fillId="0" borderId="1" xfId="13" applyNumberFormat="1" applyFont="1" applyFill="1" applyBorder="1" applyAlignment="1" applyProtection="1">
      <alignment horizontal="right" vertical="center"/>
      <protection locked="0"/>
    </xf>
    <xf numFmtId="49" fontId="57" fillId="0" borderId="1" xfId="13" applyNumberFormat="1" applyFont="1" applyFill="1" applyBorder="1" applyAlignment="1" applyProtection="1">
      <alignment horizontal="right" vertical="center"/>
      <protection locked="0"/>
    </xf>
    <xf numFmtId="0" fontId="51" fillId="0" borderId="0" xfId="0" applyFont="1" applyFill="1" applyAlignment="1">
      <alignment horizontal="left" vertical="top" wrapText="1"/>
    </xf>
    <xf numFmtId="0" fontId="50" fillId="0" borderId="0" xfId="0" applyFont="1"/>
    <xf numFmtId="0" fontId="50" fillId="0" borderId="0" xfId="0" applyFont="1" applyAlignment="1">
      <alignment wrapText="1"/>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0" fontId="50" fillId="0" borderId="2" xfId="0" applyFont="1" applyFill="1" applyBorder="1" applyAlignment="1">
      <alignment horizontal="center" vertical="center" wrapText="1"/>
    </xf>
    <xf numFmtId="49" fontId="55" fillId="2" borderId="1" xfId="13" applyNumberFormat="1" applyFont="1" applyFill="1" applyBorder="1" applyAlignment="1" applyProtection="1">
      <alignment horizontal="right" vertical="center" wrapText="1"/>
      <protection locked="0"/>
    </xf>
    <xf numFmtId="165" fontId="50" fillId="0" borderId="1" xfId="1" applyNumberFormat="1" applyFont="1" applyBorder="1"/>
    <xf numFmtId="165" fontId="50" fillId="0" borderId="1" xfId="1" applyNumberFormat="1" applyFont="1" applyFill="1" applyBorder="1"/>
    <xf numFmtId="168" fontId="50" fillId="5" borderId="1" xfId="19" applyFont="1" applyFill="1" applyBorder="1"/>
    <xf numFmtId="49" fontId="55" fillId="0" borderId="1" xfId="13" applyNumberFormat="1" applyFont="1" applyFill="1" applyBorder="1" applyAlignment="1" applyProtection="1">
      <alignment horizontal="right" vertical="center" wrapText="1"/>
      <protection locked="0"/>
    </xf>
    <xf numFmtId="49" fontId="57" fillId="0" borderId="1" xfId="13" applyNumberFormat="1" applyFont="1" applyFill="1" applyBorder="1" applyAlignment="1" applyProtection="1">
      <alignment horizontal="right" vertical="center" wrapText="1"/>
      <protection locked="0"/>
    </xf>
    <xf numFmtId="0" fontId="53" fillId="0" borderId="1" xfId="0" applyFont="1" applyBorder="1"/>
    <xf numFmtId="165" fontId="53" fillId="0" borderId="1" xfId="1" applyNumberFormat="1" applyFont="1" applyBorder="1"/>
    <xf numFmtId="0" fontId="54" fillId="0" borderId="0" xfId="0" applyFont="1"/>
    <xf numFmtId="0" fontId="50" fillId="0" borderId="1" xfId="0" applyFont="1" applyBorder="1" applyAlignment="1">
      <alignment wrapText="1"/>
    </xf>
    <xf numFmtId="0" fontId="50" fillId="0" borderId="1" xfId="0" applyFont="1" applyBorder="1" applyAlignment="1">
      <alignment horizontal="left" indent="8"/>
    </xf>
    <xf numFmtId="0" fontId="51" fillId="0" borderId="0" xfId="0" applyFont="1" applyAlignment="1">
      <alignment wrapText="1"/>
    </xf>
    <xf numFmtId="0" fontId="51" fillId="0" borderId="0" xfId="0" applyFont="1" applyFill="1"/>
    <xf numFmtId="0" fontId="50" fillId="0" borderId="1" xfId="0" applyFont="1" applyBorder="1"/>
    <xf numFmtId="0" fontId="50" fillId="0" borderId="1" xfId="0" applyNumberFormat="1" applyFont="1" applyFill="1" applyBorder="1" applyAlignment="1">
      <alignment horizontal="left" vertical="center" wrapText="1"/>
    </xf>
    <xf numFmtId="0" fontId="51" fillId="0" borderId="0" xfId="0" applyFont="1" applyBorder="1"/>
    <xf numFmtId="0" fontId="50" fillId="0" borderId="1" xfId="0" applyFont="1" applyFill="1" applyBorder="1"/>
    <xf numFmtId="0" fontId="53" fillId="0" borderId="1" xfId="0" applyFont="1" applyFill="1" applyBorder="1"/>
    <xf numFmtId="0" fontId="51" fillId="0" borderId="0" xfId="0" applyFont="1" applyBorder="1" applyAlignment="1">
      <alignment horizontal="left"/>
    </xf>
    <xf numFmtId="0" fontId="53" fillId="0" borderId="1" xfId="0" applyFont="1" applyFill="1" applyBorder="1" applyAlignment="1">
      <alignment horizontal="left" indent="1"/>
    </xf>
    <xf numFmtId="0" fontId="53" fillId="0" borderId="1" xfId="0" applyFont="1" applyFill="1" applyBorder="1" applyAlignment="1">
      <alignment horizontal="left" wrapText="1" indent="1"/>
    </xf>
    <xf numFmtId="165" fontId="51" fillId="0" borderId="1" xfId="1" applyNumberFormat="1" applyFont="1" applyBorder="1"/>
    <xf numFmtId="0" fontId="50" fillId="0" borderId="1" xfId="0" applyFont="1" applyFill="1" applyBorder="1" applyAlignment="1">
      <alignment horizontal="left" indent="1"/>
    </xf>
    <xf numFmtId="0" fontId="50" fillId="0" borderId="1" xfId="0" applyNumberFormat="1" applyFont="1" applyFill="1" applyBorder="1" applyAlignment="1">
      <alignment horizontal="left" indent="3"/>
    </xf>
    <xf numFmtId="0" fontId="50" fillId="0" borderId="1" xfId="0" applyFont="1" applyFill="1" applyBorder="1" applyAlignment="1">
      <alignment horizontal="left" wrapText="1" indent="4"/>
    </xf>
    <xf numFmtId="0" fontId="50" fillId="0" borderId="1" xfId="0" applyFont="1" applyFill="1" applyBorder="1" applyAlignment="1">
      <alignment horizontal="left" wrapText="1" indent="1"/>
    </xf>
    <xf numFmtId="0" fontId="53" fillId="0" borderId="1" xfId="0" applyFont="1" applyFill="1" applyBorder="1" applyAlignment="1">
      <alignment horizontal="left" vertical="center" indent="1"/>
    </xf>
    <xf numFmtId="0" fontId="50" fillId="12" borderId="1" xfId="0" applyFont="1" applyFill="1" applyBorder="1"/>
    <xf numFmtId="0" fontId="50" fillId="0" borderId="1" xfId="0" applyFont="1" applyFill="1" applyBorder="1" applyAlignment="1">
      <alignment horizontal="left" wrapText="1"/>
    </xf>
    <xf numFmtId="0" fontId="50" fillId="0" borderId="1" xfId="0" applyFont="1" applyFill="1" applyBorder="1" applyAlignment="1">
      <alignment horizontal="left" wrapText="1" indent="2"/>
    </xf>
    <xf numFmtId="0" fontId="53" fillId="0" borderId="20" xfId="0" applyFont="1" applyBorder="1"/>
    <xf numFmtId="0" fontId="50" fillId="0" borderId="4"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0" xfId="0" applyFont="1" applyBorder="1" applyAlignment="1">
      <alignment horizontal="center" vertical="center"/>
    </xf>
    <xf numFmtId="0" fontId="50" fillId="0" borderId="0"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0" xfId="0" applyFont="1" applyBorder="1" applyAlignment="1">
      <alignment horizontal="center" vertical="center" wrapText="1"/>
    </xf>
    <xf numFmtId="0" fontId="50" fillId="0" borderId="20" xfId="0" applyFont="1" applyBorder="1" applyAlignment="1">
      <alignment wrapText="1"/>
    </xf>
    <xf numFmtId="0" fontId="50" fillId="0" borderId="1" xfId="0" applyFont="1" applyFill="1" applyBorder="1" applyAlignment="1">
      <alignment horizontal="center" vertical="center" wrapText="1"/>
    </xf>
    <xf numFmtId="0" fontId="50" fillId="0" borderId="68" xfId="0" applyFont="1" applyBorder="1" applyAlignment="1">
      <alignment wrapText="1"/>
    </xf>
    <xf numFmtId="0" fontId="50" fillId="0" borderId="28"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1" xfId="0" applyFont="1" applyBorder="1" applyAlignment="1">
      <alignment horizontal="center"/>
    </xf>
    <xf numFmtId="0" fontId="50" fillId="0" borderId="0" xfId="0" applyFont="1" applyBorder="1"/>
    <xf numFmtId="0" fontId="50" fillId="0" borderId="1" xfId="0" applyFont="1" applyBorder="1" applyAlignment="1">
      <alignment horizontal="left" indent="1"/>
    </xf>
    <xf numFmtId="14" fontId="50" fillId="0" borderId="0" xfId="0" applyNumberFormat="1" applyFont="1"/>
    <xf numFmtId="0" fontId="50" fillId="0" borderId="0" xfId="0" applyFont="1" applyFill="1"/>
    <xf numFmtId="0" fontId="50" fillId="0" borderId="0" xfId="0" applyFont="1" applyBorder="1" applyAlignment="1">
      <alignment wrapText="1"/>
    </xf>
    <xf numFmtId="0" fontId="50" fillId="0" borderId="31" xfId="0" applyFont="1" applyBorder="1"/>
    <xf numFmtId="0" fontId="53" fillId="0" borderId="37" xfId="0" applyFont="1" applyBorder="1"/>
    <xf numFmtId="165" fontId="53" fillId="0" borderId="31" xfId="1" applyNumberFormat="1" applyFont="1" applyBorder="1"/>
    <xf numFmtId="165" fontId="50" fillId="0" borderId="15" xfId="1" applyNumberFormat="1" applyFont="1" applyBorder="1"/>
    <xf numFmtId="0" fontId="50" fillId="0" borderId="12" xfId="0" applyFont="1" applyBorder="1" applyAlignment="1">
      <alignment horizontal="left" indent="1"/>
    </xf>
    <xf numFmtId="0" fontId="50" fillId="0" borderId="15" xfId="0" applyFont="1" applyBorder="1" applyAlignment="1">
      <alignment horizontal="left" indent="1"/>
    </xf>
    <xf numFmtId="165" fontId="50" fillId="0" borderId="12" xfId="1" applyNumberFormat="1" applyFont="1" applyBorder="1" applyAlignment="1">
      <alignment horizontal="left" indent="1"/>
    </xf>
    <xf numFmtId="0" fontId="50" fillId="0" borderId="12" xfId="0" applyFont="1" applyBorder="1" applyAlignment="1">
      <alignment horizontal="left" indent="2"/>
    </xf>
    <xf numFmtId="0" fontId="50" fillId="0" borderId="15" xfId="0" applyFont="1" applyBorder="1" applyAlignment="1">
      <alignment horizontal="left" indent="2"/>
    </xf>
    <xf numFmtId="165" fontId="50" fillId="0" borderId="12" xfId="1" applyNumberFormat="1" applyFont="1" applyBorder="1" applyAlignment="1">
      <alignment horizontal="left" indent="2"/>
    </xf>
    <xf numFmtId="49" fontId="50" fillId="0" borderId="12" xfId="0" applyNumberFormat="1" applyFont="1" applyBorder="1" applyAlignment="1">
      <alignment horizontal="left" indent="3"/>
    </xf>
    <xf numFmtId="49" fontId="50" fillId="0" borderId="15" xfId="0" applyNumberFormat="1" applyFont="1" applyFill="1" applyBorder="1" applyAlignment="1">
      <alignment horizontal="left" indent="3"/>
    </xf>
    <xf numFmtId="165" fontId="50" fillId="0" borderId="12" xfId="1" applyNumberFormat="1" applyFont="1" applyFill="1" applyBorder="1" applyAlignment="1">
      <alignment horizontal="left" indent="3"/>
    </xf>
    <xf numFmtId="49" fontId="50" fillId="0" borderId="12" xfId="0" applyNumberFormat="1" applyFont="1" applyBorder="1" applyAlignment="1">
      <alignment horizontal="left" indent="1"/>
    </xf>
    <xf numFmtId="49" fontId="50" fillId="0" borderId="15" xfId="0" applyNumberFormat="1" applyFont="1" applyFill="1" applyBorder="1" applyAlignment="1">
      <alignment horizontal="left" indent="1"/>
    </xf>
    <xf numFmtId="165" fontId="50" fillId="0" borderId="12" xfId="1" applyNumberFormat="1" applyFont="1" applyFill="1" applyBorder="1" applyAlignment="1">
      <alignment horizontal="left" indent="1"/>
    </xf>
    <xf numFmtId="0" fontId="50" fillId="0" borderId="12" xfId="0" applyNumberFormat="1" applyFont="1" applyBorder="1" applyAlignment="1">
      <alignment horizontal="left" indent="1"/>
    </xf>
    <xf numFmtId="165" fontId="50" fillId="14" borderId="12" xfId="1" applyNumberFormat="1" applyFont="1" applyFill="1" applyBorder="1"/>
    <xf numFmtId="165" fontId="50" fillId="14" borderId="1" xfId="1" applyNumberFormat="1" applyFont="1" applyFill="1" applyBorder="1"/>
    <xf numFmtId="165" fontId="50" fillId="14" borderId="15" xfId="1" applyNumberFormat="1" applyFont="1" applyFill="1" applyBorder="1"/>
    <xf numFmtId="49" fontId="50" fillId="0" borderId="12" xfId="0" applyNumberFormat="1" applyFont="1" applyBorder="1" applyAlignment="1">
      <alignment horizontal="left" wrapText="1" indent="2"/>
    </xf>
    <xf numFmtId="49" fontId="50" fillId="0" borderId="15" xfId="0" applyNumberFormat="1" applyFont="1" applyFill="1" applyBorder="1" applyAlignment="1">
      <alignment horizontal="left" vertical="top" wrapText="1" indent="2"/>
    </xf>
    <xf numFmtId="165" fontId="50" fillId="0" borderId="12" xfId="1" applyNumberFormat="1" applyFont="1" applyFill="1" applyBorder="1" applyAlignment="1">
      <alignment horizontal="left" vertical="top" wrapText="1" indent="2"/>
    </xf>
    <xf numFmtId="165" fontId="50" fillId="0" borderId="15" xfId="1" applyNumberFormat="1" applyFont="1" applyFill="1" applyBorder="1"/>
    <xf numFmtId="49" fontId="50" fillId="0" borderId="12" xfId="0" applyNumberFormat="1" applyFont="1" applyFill="1" applyBorder="1" applyAlignment="1">
      <alignment horizontal="left" wrapText="1" indent="3"/>
    </xf>
    <xf numFmtId="49" fontId="50" fillId="0" borderId="15" xfId="0" applyNumberFormat="1" applyFont="1" applyFill="1" applyBorder="1" applyAlignment="1">
      <alignment horizontal="left" wrapText="1" indent="3"/>
    </xf>
    <xf numFmtId="165" fontId="50" fillId="0" borderId="12" xfId="1" applyNumberFormat="1" applyFont="1" applyFill="1" applyBorder="1" applyAlignment="1">
      <alignment horizontal="left" wrapText="1" indent="3"/>
    </xf>
    <xf numFmtId="49" fontId="50" fillId="0" borderId="15" xfId="0" applyNumberFormat="1" applyFont="1" applyFill="1" applyBorder="1" applyAlignment="1">
      <alignment horizontal="left" wrapText="1" indent="2"/>
    </xf>
    <xf numFmtId="165" fontId="50" fillId="0" borderId="12" xfId="1" applyNumberFormat="1" applyFont="1" applyFill="1" applyBorder="1" applyAlignment="1">
      <alignment horizontal="left" wrapText="1" indent="2"/>
    </xf>
    <xf numFmtId="0" fontId="50" fillId="0" borderId="12" xfId="0" applyNumberFormat="1" applyFont="1" applyFill="1" applyBorder="1" applyAlignment="1">
      <alignment horizontal="left" wrapText="1" indent="1"/>
    </xf>
    <xf numFmtId="49" fontId="50" fillId="0" borderId="15" xfId="0" applyNumberFormat="1" applyFont="1" applyFill="1" applyBorder="1" applyAlignment="1">
      <alignment horizontal="left" wrapText="1" indent="1"/>
    </xf>
    <xf numFmtId="165" fontId="50" fillId="0" borderId="12" xfId="1" applyNumberFormat="1" applyFont="1" applyFill="1" applyBorder="1" applyAlignment="1">
      <alignment horizontal="left" wrapText="1" indent="1"/>
    </xf>
    <xf numFmtId="0" fontId="50" fillId="0" borderId="17" xfId="0" applyNumberFormat="1" applyFont="1" applyFill="1" applyBorder="1" applyAlignment="1">
      <alignment horizontal="left" wrapText="1" indent="1"/>
    </xf>
    <xf numFmtId="49" fontId="50" fillId="0" borderId="19" xfId="0" applyNumberFormat="1" applyFont="1" applyFill="1" applyBorder="1" applyAlignment="1">
      <alignment horizontal="left" wrapText="1" indent="1"/>
    </xf>
    <xf numFmtId="165" fontId="50" fillId="0" borderId="17" xfId="1" applyNumberFormat="1" applyFont="1" applyFill="1" applyBorder="1" applyAlignment="1">
      <alignment horizontal="left" wrapText="1" indent="1"/>
    </xf>
    <xf numFmtId="165" fontId="50" fillId="0" borderId="18" xfId="1" applyNumberFormat="1" applyFont="1" applyFill="1" applyBorder="1"/>
    <xf numFmtId="165" fontId="50" fillId="0" borderId="19" xfId="1" applyNumberFormat="1" applyFont="1" applyFill="1" applyBorder="1"/>
    <xf numFmtId="0" fontId="53" fillId="0" borderId="27" xfId="0" applyNumberFormat="1" applyFont="1" applyFill="1" applyBorder="1" applyAlignment="1">
      <alignment horizontal="left" vertical="center" wrapText="1"/>
    </xf>
    <xf numFmtId="0" fontId="50" fillId="0" borderId="20" xfId="0" applyFont="1" applyFill="1" applyBorder="1" applyAlignment="1">
      <alignment horizontal="center" vertical="center" wrapText="1"/>
    </xf>
    <xf numFmtId="165" fontId="50" fillId="0" borderId="1" xfId="1" applyNumberFormat="1" applyFont="1" applyFill="1" applyBorder="1" applyAlignment="1">
      <alignment horizontal="left" vertical="center" wrapText="1"/>
    </xf>
    <xf numFmtId="165" fontId="50" fillId="0" borderId="1" xfId="1" applyNumberFormat="1" applyFont="1" applyBorder="1" applyAlignment="1">
      <alignment horizontal="center" vertical="center" wrapText="1"/>
    </xf>
    <xf numFmtId="165" fontId="50" fillId="0" borderId="1" xfId="1" applyNumberFormat="1" applyFont="1" applyBorder="1" applyAlignment="1">
      <alignment horizontal="center" vertical="center"/>
    </xf>
    <xf numFmtId="0" fontId="53" fillId="0" borderId="1" xfId="0" applyNumberFormat="1" applyFont="1" applyFill="1" applyBorder="1" applyAlignment="1">
      <alignment horizontal="left" vertical="center" wrapText="1"/>
    </xf>
    <xf numFmtId="165" fontId="53" fillId="0" borderId="1" xfId="1" applyNumberFormat="1" applyFont="1" applyFill="1" applyBorder="1" applyAlignment="1">
      <alignment horizontal="left" vertical="center" wrapText="1"/>
    </xf>
    <xf numFmtId="0" fontId="50" fillId="0" borderId="0" xfId="0" applyFont="1" applyAlignment="1">
      <alignment horizontal="center" vertical="center"/>
    </xf>
    <xf numFmtId="0" fontId="50" fillId="0" borderId="0" xfId="0" applyFont="1" applyBorder="1" applyAlignment="1">
      <alignment horizontal="left"/>
    </xf>
    <xf numFmtId="0" fontId="55" fillId="0" borderId="0" xfId="0" applyFont="1"/>
    <xf numFmtId="0" fontId="55" fillId="0" borderId="0" xfId="0" applyFont="1" applyAlignment="1">
      <alignment horizontal="center" vertical="center"/>
    </xf>
    <xf numFmtId="0" fontId="59" fillId="0" borderId="0" xfId="0" applyFont="1"/>
    <xf numFmtId="0" fontId="53" fillId="0" borderId="1" xfId="0" applyFont="1" applyBorder="1" applyAlignment="1">
      <alignment horizontal="center" vertical="center" wrapText="1"/>
    </xf>
    <xf numFmtId="165" fontId="55" fillId="0" borderId="1" xfId="1" applyNumberFormat="1" applyFont="1" applyBorder="1"/>
    <xf numFmtId="0" fontId="8" fillId="0" borderId="0" xfId="0" applyFont="1" applyFill="1" applyBorder="1" applyAlignment="1">
      <alignment wrapText="1"/>
    </xf>
    <xf numFmtId="0" fontId="61" fillId="0" borderId="0" xfId="0" applyFont="1"/>
    <xf numFmtId="0" fontId="61" fillId="0" borderId="20" xfId="0" applyFont="1" applyBorder="1"/>
    <xf numFmtId="0" fontId="55" fillId="0" borderId="1" xfId="0" applyFont="1" applyBorder="1" applyAlignment="1">
      <alignment horizontal="left" indent="2"/>
    </xf>
    <xf numFmtId="0" fontId="50" fillId="0" borderId="88" xfId="0" applyNumberFormat="1" applyFont="1" applyFill="1" applyBorder="1" applyAlignment="1">
      <alignment vertical="center" wrapText="1" readingOrder="1"/>
    </xf>
    <xf numFmtId="9" fontId="55" fillId="0" borderId="1" xfId="2" applyFont="1" applyBorder="1"/>
    <xf numFmtId="0" fontId="50" fillId="0" borderId="89" xfId="0" applyNumberFormat="1" applyFont="1" applyFill="1" applyBorder="1" applyAlignment="1">
      <alignment vertical="center" wrapText="1" readingOrder="1"/>
    </xf>
    <xf numFmtId="0" fontId="55" fillId="0" borderId="1" xfId="0" applyFont="1" applyBorder="1" applyAlignment="1">
      <alignment horizontal="left" indent="3"/>
    </xf>
    <xf numFmtId="0" fontId="50" fillId="0" borderId="89" xfId="0" applyNumberFormat="1" applyFont="1" applyFill="1" applyBorder="1" applyAlignment="1">
      <alignment horizontal="left" vertical="center" wrapText="1" indent="1" readingOrder="1"/>
    </xf>
    <xf numFmtId="0" fontId="55" fillId="0" borderId="2" xfId="0" applyFont="1" applyBorder="1" applyAlignment="1">
      <alignment horizontal="left" indent="2"/>
    </xf>
    <xf numFmtId="0" fontId="50" fillId="0" borderId="90" xfId="0" applyNumberFormat="1" applyFont="1" applyFill="1" applyBorder="1" applyAlignment="1">
      <alignment vertical="center" wrapText="1" readingOrder="1"/>
    </xf>
    <xf numFmtId="165" fontId="55" fillId="0" borderId="2" xfId="1" applyNumberFormat="1" applyFont="1" applyBorder="1"/>
    <xf numFmtId="9" fontId="55" fillId="0" borderId="2" xfId="2" applyFont="1" applyBorder="1"/>
    <xf numFmtId="0" fontId="55" fillId="0" borderId="1" xfId="0" applyFont="1" applyFill="1" applyBorder="1" applyAlignment="1">
      <alignment horizontal="left" indent="2"/>
    </xf>
    <xf numFmtId="0" fontId="53" fillId="0" borderId="1" xfId="0" applyNumberFormat="1" applyFont="1" applyFill="1" applyBorder="1" applyAlignment="1">
      <alignment vertical="center" wrapText="1" readingOrder="1"/>
    </xf>
    <xf numFmtId="0" fontId="62" fillId="0" borderId="0" xfId="0" applyFont="1" applyFill="1" applyBorder="1" applyAlignment="1"/>
    <xf numFmtId="49" fontId="62" fillId="0" borderId="1" xfId="0" applyNumberFormat="1" applyFont="1" applyFill="1" applyBorder="1" applyAlignment="1">
      <alignment horizontal="right" vertical="center"/>
    </xf>
    <xf numFmtId="49" fontId="62" fillId="0" borderId="94" xfId="0" applyNumberFormat="1" applyFont="1" applyFill="1" applyBorder="1" applyAlignment="1">
      <alignment horizontal="right" vertical="center"/>
    </xf>
    <xf numFmtId="0" fontId="62" fillId="0" borderId="0" xfId="0" applyFont="1" applyFill="1" applyBorder="1" applyAlignment="1">
      <alignment horizontal="left"/>
    </xf>
    <xf numFmtId="49" fontId="62" fillId="0" borderId="20" xfId="0" applyNumberFormat="1" applyFont="1" applyFill="1" applyBorder="1" applyAlignment="1">
      <alignment horizontal="right" vertical="center"/>
    </xf>
    <xf numFmtId="0" fontId="62" fillId="0" borderId="0" xfId="0" applyFont="1" applyFill="1" applyBorder="1" applyAlignment="1">
      <alignment wrapText="1"/>
    </xf>
    <xf numFmtId="49" fontId="62" fillId="0" borderId="98" xfId="0" applyNumberFormat="1" applyFont="1" applyFill="1" applyBorder="1" applyAlignment="1">
      <alignment horizontal="right" vertical="center"/>
    </xf>
    <xf numFmtId="49" fontId="62" fillId="0" borderId="101" xfId="0" applyNumberFormat="1" applyFont="1" applyFill="1" applyBorder="1" applyAlignment="1">
      <alignment horizontal="right" vertical="center"/>
    </xf>
    <xf numFmtId="0" fontId="62" fillId="0" borderId="110" xfId="0" applyFont="1" applyFill="1" applyBorder="1" applyAlignment="1">
      <alignment horizontal="right" vertical="center"/>
    </xf>
    <xf numFmtId="0" fontId="62" fillId="0" borderId="110" xfId="0" applyFont="1" applyFill="1" applyBorder="1" applyAlignment="1">
      <alignment horizontal="left" vertical="center"/>
    </xf>
    <xf numFmtId="0" fontId="62" fillId="0" borderId="94" xfId="0" applyNumberFormat="1" applyFont="1" applyFill="1" applyBorder="1" applyAlignment="1">
      <alignment horizontal="right" vertical="center"/>
    </xf>
    <xf numFmtId="0" fontId="62" fillId="0" borderId="94" xfId="0" applyFont="1" applyFill="1" applyBorder="1" applyAlignment="1">
      <alignment vertical="center" wrapText="1"/>
    </xf>
    <xf numFmtId="0" fontId="62" fillId="0" borderId="94" xfId="0" applyFont="1" applyFill="1" applyBorder="1" applyAlignment="1">
      <alignment horizontal="left" vertical="center" wrapText="1"/>
    </xf>
    <xf numFmtId="0" fontId="62" fillId="2" borderId="1" xfId="13" applyNumberFormat="1" applyFont="1" applyFill="1" applyBorder="1" applyAlignment="1" applyProtection="1">
      <alignment horizontal="right" vertical="center"/>
      <protection locked="0"/>
    </xf>
    <xf numFmtId="0" fontId="62" fillId="0" borderId="21" xfId="11" applyFont="1" applyFill="1" applyBorder="1" applyAlignment="1" applyProtection="1">
      <alignment horizontal="left" vertical="top" wrapText="1"/>
      <protection locked="0"/>
    </xf>
    <xf numFmtId="0" fontId="62" fillId="0" borderId="23" xfId="11" applyFont="1" applyFill="1" applyBorder="1" applyAlignment="1" applyProtection="1">
      <alignment horizontal="left" vertical="top" wrapText="1"/>
      <protection locked="0"/>
    </xf>
    <xf numFmtId="0" fontId="62" fillId="0" borderId="1" xfId="0" applyNumberFormat="1" applyFont="1" applyFill="1" applyBorder="1" applyAlignment="1">
      <alignment horizontal="right" vertical="center"/>
    </xf>
    <xf numFmtId="0" fontId="62" fillId="0" borderId="1" xfId="0" applyNumberFormat="1" applyFont="1" applyFill="1" applyBorder="1" applyAlignment="1">
      <alignment vertical="center" wrapText="1"/>
    </xf>
    <xf numFmtId="0" fontId="62" fillId="0" borderId="1" xfId="20" applyFont="1" applyFill="1" applyBorder="1" applyAlignment="1">
      <alignment horizontal="left" vertical="center" wrapText="1"/>
    </xf>
    <xf numFmtId="0" fontId="62" fillId="0" borderId="1" xfId="0" applyFont="1" applyFill="1" applyBorder="1" applyAlignment="1">
      <alignment horizontal="left" vertical="center" wrapText="1"/>
    </xf>
    <xf numFmtId="0" fontId="62" fillId="0" borderId="1" xfId="0" applyNumberFormat="1" applyFont="1" applyFill="1" applyBorder="1" applyAlignment="1">
      <alignment horizontal="left" vertical="center" wrapText="1"/>
    </xf>
    <xf numFmtId="0" fontId="62" fillId="0" borderId="1" xfId="0" applyNumberFormat="1" applyFont="1" applyFill="1" applyBorder="1" applyAlignment="1">
      <alignment vertical="center"/>
    </xf>
    <xf numFmtId="2" fontId="62" fillId="2" borderId="1" xfId="13" applyNumberFormat="1" applyFont="1" applyFill="1" applyBorder="1" applyAlignment="1" applyProtection="1">
      <alignment horizontal="right" vertical="center"/>
      <protection locked="0"/>
    </xf>
    <xf numFmtId="0" fontId="62" fillId="0" borderId="23" xfId="0" applyNumberFormat="1" applyFont="1" applyFill="1" applyBorder="1" applyAlignment="1">
      <alignment horizontal="left" vertical="center" wrapText="1"/>
    </xf>
    <xf numFmtId="0" fontId="63" fillId="0" borderId="0" xfId="0" applyFont="1" applyFill="1" applyBorder="1" applyAlignment="1"/>
    <xf numFmtId="0" fontId="62" fillId="0" borderId="2" xfId="0" applyNumberFormat="1" applyFont="1" applyFill="1" applyBorder="1" applyAlignment="1">
      <alignment horizontal="left" vertical="top" wrapText="1"/>
    </xf>
    <xf numFmtId="0" fontId="60" fillId="0" borderId="1" xfId="0" applyFont="1" applyBorder="1" applyAlignment="1">
      <alignment wrapText="1"/>
    </xf>
    <xf numFmtId="0" fontId="62" fillId="0" borderId="1" xfId="0" applyFont="1" applyBorder="1" applyAlignment="1">
      <alignment horizontal="left" vertical="top" wrapText="1"/>
    </xf>
    <xf numFmtId="0" fontId="62" fillId="0" borderId="1" xfId="0" applyFont="1" applyBorder="1" applyAlignment="1">
      <alignment wrapText="1"/>
    </xf>
    <xf numFmtId="0" fontId="62" fillId="0" borderId="1" xfId="0" applyFont="1" applyBorder="1"/>
    <xf numFmtId="0" fontId="62" fillId="0" borderId="1" xfId="0" applyFont="1" applyBorder="1" applyAlignment="1">
      <alignment horizontal="left" wrapText="1" indent="2"/>
    </xf>
    <xf numFmtId="0" fontId="62" fillId="0" borderId="1" xfId="0" applyFont="1" applyBorder="1" applyAlignment="1">
      <alignment horizontal="left" wrapText="1"/>
    </xf>
    <xf numFmtId="0" fontId="62" fillId="0" borderId="1" xfId="20" applyFont="1" applyFill="1" applyBorder="1" applyAlignment="1">
      <alignment horizontal="left" vertical="center" wrapText="1" indent="2"/>
    </xf>
    <xf numFmtId="0" fontId="62" fillId="0" borderId="1" xfId="0" applyFont="1" applyBorder="1" applyAlignment="1">
      <alignment horizontal="left" vertical="center" wrapText="1"/>
    </xf>
    <xf numFmtId="0" fontId="62" fillId="0" borderId="1" xfId="0" applyFont="1" applyBorder="1" applyAlignment="1">
      <alignment horizontal="left" vertical="top" wrapText="1" indent="2"/>
    </xf>
    <xf numFmtId="0" fontId="60" fillId="0" borderId="20" xfId="0" applyFont="1" applyBorder="1" applyAlignment="1">
      <alignment wrapText="1"/>
    </xf>
    <xf numFmtId="0" fontId="62" fillId="0" borderId="1" xfId="0" applyFont="1" applyFill="1" applyBorder="1" applyAlignment="1">
      <alignment horizontal="left" wrapText="1" indent="2"/>
    </xf>
    <xf numFmtId="0" fontId="62" fillId="0" borderId="1" xfId="0" applyFont="1" applyBorder="1" applyAlignment="1">
      <alignment horizontal="left" indent="1"/>
    </xf>
    <xf numFmtId="0" fontId="62" fillId="0" borderId="1" xfId="0" applyFont="1" applyBorder="1" applyAlignment="1">
      <alignment horizontal="left" indent="2"/>
    </xf>
    <xf numFmtId="49" fontId="62" fillId="0" borderId="1" xfId="0" applyNumberFormat="1" applyFont="1" applyFill="1" applyBorder="1" applyAlignment="1">
      <alignment horizontal="left" indent="3"/>
    </xf>
    <xf numFmtId="49" fontId="62" fillId="0" borderId="1" xfId="0" applyNumberFormat="1" applyFont="1" applyFill="1" applyBorder="1" applyAlignment="1">
      <alignment vertical="center"/>
    </xf>
    <xf numFmtId="0" fontId="62" fillId="0" borderId="1" xfId="0" applyFont="1" applyFill="1" applyBorder="1" applyAlignment="1">
      <alignment vertical="center" wrapText="1"/>
    </xf>
    <xf numFmtId="49" fontId="62" fillId="0" borderId="1" xfId="0" applyNumberFormat="1" applyFont="1" applyFill="1" applyBorder="1" applyAlignment="1">
      <alignment horizontal="left" vertical="top" wrapText="1" indent="2"/>
    </xf>
    <xf numFmtId="49" fontId="62" fillId="0" borderId="1" xfId="0" applyNumberFormat="1" applyFont="1" applyFill="1" applyBorder="1" applyAlignment="1">
      <alignment horizontal="left" vertical="top" wrapText="1"/>
    </xf>
    <xf numFmtId="49" fontId="62" fillId="0" borderId="1" xfId="0" applyNumberFormat="1" applyFont="1" applyFill="1" applyBorder="1" applyAlignment="1">
      <alignment horizontal="left" wrapText="1" indent="3"/>
    </xf>
    <xf numFmtId="49" fontId="62" fillId="0" borderId="1" xfId="0" applyNumberFormat="1" applyFont="1" applyFill="1" applyBorder="1" applyAlignment="1">
      <alignment horizontal="left" wrapText="1" indent="2"/>
    </xf>
    <xf numFmtId="49" fontId="62" fillId="0" borderId="1" xfId="0" applyNumberFormat="1" applyFont="1" applyFill="1" applyBorder="1" applyAlignment="1">
      <alignment horizontal="left" vertical="center" wrapText="1" indent="3"/>
    </xf>
    <xf numFmtId="0" fontId="51" fillId="0" borderId="0" xfId="0" applyFont="1" applyBorder="1" applyAlignment="1">
      <alignment horizontal="left" indent="1"/>
    </xf>
    <xf numFmtId="49" fontId="62" fillId="0" borderId="1" xfId="0" applyNumberFormat="1" applyFont="1" applyFill="1" applyBorder="1" applyAlignment="1">
      <alignment vertical="top" wrapText="1"/>
    </xf>
    <xf numFmtId="0" fontId="51" fillId="0" borderId="0" xfId="0" applyFont="1" applyBorder="1" applyAlignment="1">
      <alignment horizontal="left" indent="2"/>
    </xf>
    <xf numFmtId="49" fontId="51" fillId="0" borderId="0" xfId="0" applyNumberFormat="1" applyFont="1" applyBorder="1" applyAlignment="1">
      <alignment horizontal="left" indent="3"/>
    </xf>
    <xf numFmtId="49" fontId="51" fillId="0" borderId="0" xfId="0" applyNumberFormat="1" applyFont="1" applyBorder="1" applyAlignment="1">
      <alignment horizontal="left" indent="1"/>
    </xf>
    <xf numFmtId="49" fontId="51" fillId="0" borderId="0" xfId="0" applyNumberFormat="1" applyFont="1" applyBorder="1" applyAlignment="1">
      <alignment horizontal="left" wrapText="1" indent="2"/>
    </xf>
    <xf numFmtId="49" fontId="62" fillId="0" borderId="0" xfId="0" applyNumberFormat="1" applyFont="1" applyFill="1" applyBorder="1" applyAlignment="1">
      <alignment horizontal="right" vertical="center"/>
    </xf>
    <xf numFmtId="49" fontId="51" fillId="0" borderId="0" xfId="0" applyNumberFormat="1" applyFont="1" applyFill="1" applyBorder="1" applyAlignment="1">
      <alignment horizontal="left" wrapText="1" indent="3"/>
    </xf>
    <xf numFmtId="0" fontId="51" fillId="0" borderId="0" xfId="0" applyNumberFormat="1" applyFont="1" applyFill="1" applyBorder="1" applyAlignment="1">
      <alignment horizontal="left" wrapText="1" indent="1"/>
    </xf>
    <xf numFmtId="0" fontId="62" fillId="0" borderId="1" xfId="0" applyNumberFormat="1" applyFont="1" applyFill="1" applyBorder="1" applyAlignment="1">
      <alignment horizontal="left" vertical="center" wrapText="1" indent="1"/>
    </xf>
    <xf numFmtId="0" fontId="62" fillId="0" borderId="1" xfId="0" applyNumberFormat="1" applyFont="1" applyFill="1" applyBorder="1" applyAlignment="1">
      <alignment horizontal="left" vertical="center" indent="1"/>
    </xf>
    <xf numFmtId="0" fontId="62" fillId="0" borderId="2" xfId="0" applyFont="1" applyBorder="1" applyAlignment="1">
      <alignment horizontal="left" indent="2"/>
    </xf>
    <xf numFmtId="0" fontId="62" fillId="0" borderId="90" xfId="0" applyNumberFormat="1" applyFont="1" applyFill="1" applyBorder="1" applyAlignment="1">
      <alignment horizontal="left" vertical="center" wrapText="1" readingOrder="1"/>
    </xf>
    <xf numFmtId="0" fontId="62" fillId="0" borderId="2" xfId="0" applyFont="1" applyFill="1" applyBorder="1" applyAlignment="1">
      <alignment vertical="center" wrapText="1"/>
    </xf>
    <xf numFmtId="0" fontId="62" fillId="0" borderId="1" xfId="0" applyNumberFormat="1" applyFont="1" applyFill="1" applyBorder="1" applyAlignment="1">
      <alignment horizontal="left" vertical="center" wrapText="1" readingOrder="1"/>
    </xf>
    <xf numFmtId="0" fontId="59" fillId="0" borderId="0" xfId="0" applyFont="1" applyBorder="1" applyAlignment="1">
      <alignment horizontal="left" indent="2"/>
    </xf>
    <xf numFmtId="0" fontId="50" fillId="0" borderId="0" xfId="0" applyNumberFormat="1" applyFont="1" applyFill="1" applyBorder="1" applyAlignment="1">
      <alignment horizontal="left" vertical="center" indent="1"/>
    </xf>
    <xf numFmtId="0" fontId="50" fillId="0" borderId="0" xfId="0" applyNumberFormat="1" applyFont="1" applyFill="1" applyBorder="1" applyAlignment="1">
      <alignment vertical="center" wrapText="1"/>
    </xf>
    <xf numFmtId="0" fontId="50" fillId="0" borderId="0" xfId="0" applyFont="1" applyFill="1" applyBorder="1" applyAlignment="1">
      <alignment vertical="center" wrapText="1"/>
    </xf>
    <xf numFmtId="0" fontId="66" fillId="0" borderId="0" xfId="0" applyNumberFormat="1" applyFont="1" applyFill="1" applyBorder="1" applyAlignment="1">
      <alignment horizontal="left" vertical="center" wrapText="1" readingOrder="1"/>
    </xf>
    <xf numFmtId="0" fontId="59" fillId="0" borderId="0" xfId="0" applyFont="1" applyBorder="1" applyAlignment="1">
      <alignment horizontal="left" vertical="center" wrapText="1"/>
    </xf>
    <xf numFmtId="0" fontId="50" fillId="0" borderId="0" xfId="0" applyFont="1" applyFill="1" applyBorder="1" applyAlignment="1">
      <alignment horizontal="left" vertical="center" wrapText="1"/>
    </xf>
    <xf numFmtId="0" fontId="62" fillId="0" borderId="0" xfId="0" applyFont="1" applyFill="1" applyBorder="1" applyAlignment="1">
      <alignment vertical="center" wrapText="1"/>
    </xf>
    <xf numFmtId="0" fontId="62" fillId="0" borderId="0"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165" fontId="0" fillId="0" borderId="21" xfId="1" applyNumberFormat="1" applyFont="1" applyBorder="1" applyAlignment="1">
      <alignment horizontal="right"/>
    </xf>
    <xf numFmtId="165" fontId="0" fillId="0" borderId="22" xfId="1" applyNumberFormat="1" applyFont="1" applyBorder="1" applyAlignment="1">
      <alignment horizontal="right"/>
    </xf>
    <xf numFmtId="165" fontId="0" fillId="0" borderId="23" xfId="1" applyNumberFormat="1" applyFont="1" applyBorder="1" applyAlignment="1">
      <alignment horizontal="right"/>
    </xf>
    <xf numFmtId="0" fontId="0" fillId="0" borderId="1" xfId="0" applyBorder="1" applyAlignment="1">
      <alignment horizontal="center" vertical="center"/>
    </xf>
    <xf numFmtId="0" fontId="19" fillId="0" borderId="2" xfId="0" applyFont="1" applyBorder="1" applyAlignment="1">
      <alignment horizontal="center" vertical="center"/>
    </xf>
    <xf numFmtId="0" fontId="19" fillId="0" borderId="20" xfId="0" applyFont="1" applyBorder="1" applyAlignment="1">
      <alignment horizontal="center" vertical="center"/>
    </xf>
    <xf numFmtId="0" fontId="13" fillId="0" borderId="1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7" xfId="0" applyBorder="1" applyAlignment="1">
      <alignment horizontal="center" vertical="center"/>
    </xf>
    <xf numFmtId="0" fontId="0" fillId="0" borderId="28" xfId="0" applyBorder="1" applyAlignment="1">
      <alignment horizontal="center" vertical="center"/>
    </xf>
    <xf numFmtId="0" fontId="19" fillId="0" borderId="2" xfId="0" applyFont="1" applyBorder="1" applyAlignment="1">
      <alignment horizontal="center" vertical="center" wrapText="1"/>
    </xf>
    <xf numFmtId="0" fontId="19" fillId="0" borderId="20" xfId="0" applyFont="1" applyBorder="1" applyAlignment="1">
      <alignment horizontal="center" vertical="center" wrapText="1"/>
    </xf>
    <xf numFmtId="0" fontId="0" fillId="0" borderId="1" xfId="0" applyBorder="1" applyAlignment="1">
      <alignment horizontal="center" vertical="center" wrapText="1"/>
    </xf>
    <xf numFmtId="0" fontId="13" fillId="0" borderId="10" xfId="0" applyFont="1" applyFill="1" applyBorder="1" applyAlignment="1" applyProtection="1">
      <alignment horizontal="center"/>
    </xf>
    <xf numFmtId="0" fontId="13" fillId="0" borderId="11" xfId="0" applyFont="1" applyFill="1" applyBorder="1" applyAlignment="1" applyProtection="1">
      <alignment horizontal="center"/>
    </xf>
    <xf numFmtId="0" fontId="35" fillId="0" borderId="1" xfId="0" applyFont="1" applyBorder="1" applyAlignment="1">
      <alignment wrapText="1"/>
    </xf>
    <xf numFmtId="0" fontId="3" fillId="0" borderId="15" xfId="0" applyFont="1" applyBorder="1" applyAlignment="1"/>
    <xf numFmtId="0" fontId="13" fillId="0" borderId="21" xfId="0" applyFont="1" applyBorder="1" applyAlignment="1">
      <alignment horizontal="center" vertical="center" wrapText="1"/>
    </xf>
    <xf numFmtId="0" fontId="13" fillId="0" borderId="32"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1" xfId="0" applyFont="1" applyFill="1" applyBorder="1" applyAlignment="1">
      <alignment horizontal="center"/>
    </xf>
    <xf numFmtId="0" fontId="3" fillId="0" borderId="32" xfId="0" applyFont="1" applyFill="1" applyBorder="1" applyAlignment="1">
      <alignment horizontal="center"/>
    </xf>
    <xf numFmtId="0" fontId="30" fillId="5" borderId="42" xfId="0" applyFont="1" applyFill="1" applyBorder="1" applyAlignment="1">
      <alignment horizontal="center" vertical="center" wrapText="1"/>
    </xf>
    <xf numFmtId="0" fontId="30" fillId="5" borderId="43" xfId="0" applyFont="1" applyFill="1" applyBorder="1" applyAlignment="1">
      <alignment horizontal="center" vertical="center" wrapText="1"/>
    </xf>
    <xf numFmtId="0" fontId="30" fillId="5" borderId="44" xfId="0" applyFont="1" applyFill="1" applyBorder="1" applyAlignment="1">
      <alignment horizontal="center" vertical="center" wrapText="1"/>
    </xf>
    <xf numFmtId="0" fontId="30" fillId="5" borderId="23" xfId="0" applyFont="1" applyFill="1" applyBorder="1" applyAlignment="1">
      <alignment horizontal="center" vertical="center" wrapText="1"/>
    </xf>
    <xf numFmtId="9" fontId="3" fillId="0" borderId="21" xfId="0" applyNumberFormat="1" applyFont="1" applyBorder="1" applyAlignment="1">
      <alignment horizontal="center" vertical="center"/>
    </xf>
    <xf numFmtId="9" fontId="3" fillId="0" borderId="23" xfId="0" applyNumberFormat="1" applyFont="1" applyBorder="1" applyAlignment="1">
      <alignment horizontal="center" vertical="center"/>
    </xf>
    <xf numFmtId="0" fontId="41" fillId="2" borderId="36" xfId="11" applyFont="1" applyFill="1" applyBorder="1" applyAlignment="1" applyProtection="1">
      <alignment horizontal="center" vertical="center" wrapText="1"/>
      <protection locked="0"/>
    </xf>
    <xf numFmtId="0" fontId="41" fillId="2" borderId="37" xfId="1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20" xfId="0" applyFont="1" applyBorder="1" applyAlignment="1">
      <alignment horizontal="center" vertical="center" wrapText="1"/>
    </xf>
    <xf numFmtId="165" fontId="14" fillId="2" borderId="9" xfId="15" applyNumberFormat="1" applyFont="1" applyFill="1" applyBorder="1" applyAlignment="1" applyProtection="1">
      <alignment horizontal="center"/>
      <protection locked="0"/>
    </xf>
    <xf numFmtId="165" fontId="14" fillId="2" borderId="10" xfId="15" applyNumberFormat="1" applyFont="1" applyFill="1" applyBorder="1" applyAlignment="1" applyProtection="1">
      <alignment horizontal="center"/>
      <protection locked="0"/>
    </xf>
    <xf numFmtId="165" fontId="14" fillId="2" borderId="11" xfId="15" applyNumberFormat="1" applyFont="1" applyFill="1" applyBorder="1" applyAlignment="1" applyProtection="1">
      <alignment horizontal="center"/>
      <protection locked="0"/>
    </xf>
    <xf numFmtId="165" fontId="14" fillId="0" borderId="61" xfId="15" applyNumberFormat="1" applyFont="1" applyFill="1" applyBorder="1" applyAlignment="1" applyProtection="1">
      <alignment horizontal="center" vertical="center" wrapText="1"/>
      <protection locked="0"/>
    </xf>
    <xf numFmtId="165" fontId="14" fillId="0" borderId="63" xfId="15" applyNumberFormat="1" applyFont="1" applyFill="1" applyBorder="1" applyAlignment="1" applyProtection="1">
      <alignment horizontal="center" vertical="center" wrapText="1"/>
      <protection locked="0"/>
    </xf>
    <xf numFmtId="0" fontId="30" fillId="0" borderId="62" xfId="0" applyFont="1" applyBorder="1" applyAlignment="1">
      <alignment horizontal="center" vertical="center" wrapText="1"/>
    </xf>
    <xf numFmtId="0" fontId="30" fillId="0" borderId="64"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wrapText="1"/>
    </xf>
    <xf numFmtId="0" fontId="3" fillId="0" borderId="23" xfId="0" applyFont="1" applyFill="1" applyBorder="1" applyAlignment="1">
      <alignment horizont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3" fillId="0" borderId="59" xfId="0" applyFont="1" applyFill="1" applyBorder="1" applyAlignment="1">
      <alignment horizontal="left" vertical="center"/>
    </xf>
    <xf numFmtId="0" fontId="43" fillId="0" borderId="60" xfId="0" applyFont="1" applyFill="1" applyBorder="1" applyAlignment="1">
      <alignment horizontal="left" vertical="center"/>
    </xf>
    <xf numFmtId="0" fontId="3" fillId="0" borderId="60" xfId="0" applyFont="1" applyFill="1" applyBorder="1" applyAlignment="1">
      <alignment horizontal="center" vertical="center" wrapText="1"/>
    </xf>
    <xf numFmtId="0" fontId="3" fillId="0" borderId="66" xfId="0" applyFont="1" applyFill="1" applyBorder="1" applyAlignment="1">
      <alignment horizontal="center" vertical="center" wrapText="1"/>
    </xf>
    <xf numFmtId="165" fontId="3" fillId="0" borderId="46" xfId="1" applyNumberFormat="1" applyFont="1" applyFill="1" applyBorder="1" applyAlignment="1">
      <alignment horizontal="center" vertical="center" wrapText="1"/>
    </xf>
    <xf numFmtId="165" fontId="3" fillId="0" borderId="60" xfId="1" applyNumberFormat="1" applyFont="1" applyFill="1" applyBorder="1" applyAlignment="1">
      <alignment horizontal="center" vertical="center" wrapText="1"/>
    </xf>
    <xf numFmtId="165" fontId="3" fillId="0" borderId="66" xfId="1" applyNumberFormat="1" applyFont="1" applyFill="1" applyBorder="1" applyAlignment="1">
      <alignment horizontal="center" vertical="center" wrapText="1"/>
    </xf>
    <xf numFmtId="0" fontId="3" fillId="0" borderId="10" xfId="0" applyFont="1" applyBorder="1" applyAlignment="1">
      <alignment horizont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53" fillId="0" borderId="75" xfId="0" applyNumberFormat="1" applyFont="1" applyFill="1" applyBorder="1" applyAlignment="1">
      <alignment horizontal="left" vertical="center" wrapText="1"/>
    </xf>
    <xf numFmtId="0" fontId="53" fillId="0" borderId="76" xfId="0" applyNumberFormat="1" applyFont="1" applyFill="1" applyBorder="1" applyAlignment="1">
      <alignment horizontal="left" vertical="center" wrapText="1"/>
    </xf>
    <xf numFmtId="0" fontId="53" fillId="0" borderId="78" xfId="0" applyNumberFormat="1" applyFont="1" applyFill="1" applyBorder="1" applyAlignment="1">
      <alignment horizontal="left" vertical="center" wrapText="1"/>
    </xf>
    <xf numFmtId="0" fontId="53" fillId="0" borderId="79" xfId="0" applyNumberFormat="1" applyFont="1" applyFill="1" applyBorder="1" applyAlignment="1">
      <alignment horizontal="left" vertical="center" wrapText="1"/>
    </xf>
    <xf numFmtId="0" fontId="53" fillId="0" borderId="81" xfId="0" applyNumberFormat="1" applyFont="1" applyFill="1" applyBorder="1" applyAlignment="1">
      <alignment horizontal="left" vertical="center" wrapText="1"/>
    </xf>
    <xf numFmtId="0" fontId="53" fillId="0" borderId="82" xfId="0" applyNumberFormat="1" applyFont="1" applyFill="1" applyBorder="1" applyAlignment="1">
      <alignment horizontal="left" vertical="center" wrapText="1"/>
    </xf>
    <xf numFmtId="0" fontId="54" fillId="0" borderId="3"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77" xfId="0" applyFont="1" applyFill="1" applyBorder="1" applyAlignment="1">
      <alignment horizontal="center" vertical="center" wrapText="1"/>
    </xf>
    <xf numFmtId="0" fontId="54" fillId="0" borderId="68" xfId="0" applyFont="1" applyFill="1" applyBorder="1" applyAlignment="1">
      <alignment horizontal="center" vertical="center" wrapText="1"/>
    </xf>
    <xf numFmtId="0" fontId="54" fillId="0" borderId="80" xfId="0" applyFont="1" applyFill="1" applyBorder="1" applyAlignment="1">
      <alignment horizontal="center" vertical="center" wrapText="1"/>
    </xf>
    <xf numFmtId="0" fontId="54" fillId="0" borderId="28" xfId="0" applyFont="1" applyFill="1" applyBorder="1" applyAlignment="1">
      <alignment horizontal="center" vertical="center" wrapText="1"/>
    </xf>
    <xf numFmtId="0" fontId="50" fillId="0" borderId="1"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3" xfId="0" applyFont="1" applyBorder="1" applyAlignment="1">
      <alignment horizontal="center" vertical="center" wrapText="1"/>
    </xf>
    <xf numFmtId="0" fontId="58" fillId="0" borderId="1"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77" xfId="0" applyFont="1" applyFill="1" applyBorder="1" applyAlignment="1">
      <alignment horizontal="center" vertical="center"/>
    </xf>
    <xf numFmtId="0" fontId="52" fillId="0" borderId="68" xfId="0" applyFont="1" applyFill="1" applyBorder="1" applyAlignment="1">
      <alignment horizontal="center" vertical="center"/>
    </xf>
    <xf numFmtId="0" fontId="52" fillId="0" borderId="28"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83"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28"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50" fillId="0" borderId="77" xfId="0" applyFont="1" applyFill="1" applyBorder="1" applyAlignment="1">
      <alignment horizontal="center" vertical="center" wrapText="1"/>
    </xf>
    <xf numFmtId="0" fontId="50" fillId="0" borderId="28" xfId="0" applyFont="1" applyBorder="1" applyAlignment="1">
      <alignment horizontal="center" vertical="center" wrapText="1"/>
    </xf>
    <xf numFmtId="0" fontId="53" fillId="0" borderId="59" xfId="0" applyNumberFormat="1" applyFont="1" applyFill="1" applyBorder="1" applyAlignment="1">
      <alignment horizontal="left" vertical="top" wrapText="1"/>
    </xf>
    <xf numFmtId="0" fontId="53" fillId="0" borderId="66" xfId="0" applyNumberFormat="1" applyFont="1" applyFill="1" applyBorder="1" applyAlignment="1">
      <alignment horizontal="left" vertical="top" wrapText="1"/>
    </xf>
    <xf numFmtId="0" fontId="53" fillId="0" borderId="14" xfId="0" applyNumberFormat="1" applyFont="1" applyFill="1" applyBorder="1" applyAlignment="1">
      <alignment horizontal="left" vertical="top" wrapText="1"/>
    </xf>
    <xf numFmtId="0" fontId="53" fillId="0" borderId="13" xfId="0" applyNumberFormat="1" applyFont="1" applyFill="1" applyBorder="1" applyAlignment="1">
      <alignment horizontal="left" vertical="top" wrapText="1"/>
    </xf>
    <xf numFmtId="0" fontId="53" fillId="0" borderId="74" xfId="0" applyNumberFormat="1" applyFont="1" applyFill="1" applyBorder="1" applyAlignment="1">
      <alignment horizontal="left" vertical="top" wrapText="1"/>
    </xf>
    <xf numFmtId="0" fontId="53" fillId="0" borderId="85" xfId="0" applyNumberFormat="1" applyFont="1" applyFill="1" applyBorder="1" applyAlignment="1">
      <alignment horizontal="left" vertical="top" wrapText="1"/>
    </xf>
    <xf numFmtId="0" fontId="50" fillId="0" borderId="59" xfId="0" applyFont="1" applyFill="1" applyBorder="1" applyAlignment="1">
      <alignment horizontal="center" vertical="center" wrapText="1"/>
    </xf>
    <xf numFmtId="0" fontId="50" fillId="0" borderId="60" xfId="0" applyFont="1" applyFill="1" applyBorder="1" applyAlignment="1">
      <alignment horizontal="center" vertical="center" wrapText="1"/>
    </xf>
    <xf numFmtId="0" fontId="50" fillId="0" borderId="66" xfId="0" applyFont="1" applyFill="1" applyBorder="1" applyAlignment="1">
      <alignment horizontal="center" vertical="center" wrapText="1"/>
    </xf>
    <xf numFmtId="0" fontId="53" fillId="0" borderId="84"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15" xfId="0" applyFont="1" applyBorder="1" applyAlignment="1">
      <alignment horizontal="center" vertical="center" wrapText="1"/>
    </xf>
    <xf numFmtId="0" fontId="50" fillId="0" borderId="3" xfId="0" applyFont="1" applyBorder="1" applyAlignment="1">
      <alignment horizontal="center" vertical="top" wrapText="1"/>
    </xf>
    <xf numFmtId="0" fontId="50" fillId="0" borderId="4" xfId="0" applyFont="1" applyBorder="1" applyAlignment="1">
      <alignment horizontal="center" vertical="top" wrapText="1"/>
    </xf>
    <xf numFmtId="0" fontId="50" fillId="0" borderId="3" xfId="0" applyFont="1" applyFill="1" applyBorder="1" applyAlignment="1">
      <alignment horizontal="center" vertical="top" wrapText="1"/>
    </xf>
    <xf numFmtId="0" fontId="50" fillId="0" borderId="22" xfId="0" applyFont="1" applyFill="1" applyBorder="1" applyAlignment="1">
      <alignment horizontal="center" vertical="top" wrapText="1"/>
    </xf>
    <xf numFmtId="0" fontId="50" fillId="0" borderId="23" xfId="0" applyFont="1" applyFill="1" applyBorder="1" applyAlignment="1">
      <alignment horizontal="center" vertical="top" wrapText="1"/>
    </xf>
    <xf numFmtId="0" fontId="60" fillId="0" borderId="86" xfId="0" applyNumberFormat="1" applyFont="1" applyFill="1" applyBorder="1" applyAlignment="1">
      <alignment horizontal="left" vertical="top" wrapText="1"/>
    </xf>
    <xf numFmtId="0" fontId="60" fillId="0" borderId="87" xfId="0" applyNumberFormat="1" applyFont="1" applyFill="1" applyBorder="1" applyAlignment="1">
      <alignment horizontal="left" vertical="top" wrapText="1"/>
    </xf>
    <xf numFmtId="0" fontId="55" fillId="0" borderId="1" xfId="0" applyFont="1" applyBorder="1" applyAlignment="1">
      <alignment horizontal="center" vertical="center" wrapText="1"/>
    </xf>
    <xf numFmtId="0" fontId="57" fillId="0" borderId="1" xfId="0" applyFont="1" applyBorder="1" applyAlignment="1">
      <alignment horizontal="center" vertical="center"/>
    </xf>
    <xf numFmtId="0" fontId="55" fillId="0" borderId="2" xfId="0" applyFont="1" applyBorder="1" applyAlignment="1">
      <alignment horizontal="center" vertical="center" wrapText="1"/>
    </xf>
    <xf numFmtId="0" fontId="60" fillId="15" borderId="1" xfId="0" applyFont="1" applyFill="1" applyBorder="1" applyAlignment="1">
      <alignment horizontal="center" vertical="center" wrapText="1"/>
    </xf>
    <xf numFmtId="0" fontId="62" fillId="0" borderId="1" xfId="0" applyNumberFormat="1" applyFont="1" applyFill="1" applyBorder="1" applyAlignment="1">
      <alignment horizontal="left" vertical="top" wrapText="1"/>
    </xf>
    <xf numFmtId="0" fontId="62" fillId="0" borderId="1" xfId="0" applyFont="1" applyBorder="1" applyAlignment="1">
      <alignment horizontal="center"/>
    </xf>
    <xf numFmtId="49" fontId="62" fillId="0" borderId="0" xfId="0" applyNumberFormat="1" applyFont="1" applyFill="1" applyBorder="1" applyAlignment="1">
      <alignment horizontal="center" vertical="center"/>
    </xf>
    <xf numFmtId="0" fontId="62" fillId="0" borderId="21" xfId="0" applyNumberFormat="1" applyFont="1" applyFill="1" applyBorder="1" applyAlignment="1">
      <alignment horizontal="left" vertical="center" wrapText="1"/>
    </xf>
    <xf numFmtId="0" fontId="62" fillId="0" borderId="23" xfId="0" applyNumberFormat="1" applyFont="1" applyFill="1" applyBorder="1" applyAlignment="1">
      <alignment horizontal="left" vertical="center" wrapText="1"/>
    </xf>
    <xf numFmtId="0" fontId="60" fillId="15" borderId="21" xfId="0" applyFont="1" applyFill="1" applyBorder="1" applyAlignment="1">
      <alignment horizontal="center" vertical="center" wrapText="1"/>
    </xf>
    <xf numFmtId="0" fontId="60" fillId="15" borderId="23" xfId="0" applyFont="1" applyFill="1" applyBorder="1" applyAlignment="1">
      <alignment horizontal="center" vertical="center" wrapText="1"/>
    </xf>
    <xf numFmtId="0" fontId="62" fillId="0" borderId="1" xfId="0" applyFont="1" applyFill="1" applyBorder="1" applyAlignment="1">
      <alignment horizontal="left" vertical="top" wrapText="1"/>
    </xf>
    <xf numFmtId="0" fontId="62" fillId="0" borderId="21" xfId="0" applyFont="1" applyFill="1" applyBorder="1" applyAlignment="1">
      <alignment horizontal="left" vertical="top" wrapText="1"/>
    </xf>
    <xf numFmtId="0" fontId="62" fillId="0" borderId="1" xfId="0" applyFont="1" applyFill="1" applyBorder="1" applyAlignment="1">
      <alignment horizontal="left" vertical="center" wrapText="1"/>
    </xf>
    <xf numFmtId="0" fontId="62" fillId="0" borderId="21" xfId="0" applyNumberFormat="1" applyFont="1" applyFill="1" applyBorder="1" applyAlignment="1">
      <alignment horizontal="left" vertical="top" wrapText="1"/>
    </xf>
    <xf numFmtId="0" fontId="62" fillId="0" borderId="23" xfId="0" applyNumberFormat="1" applyFont="1" applyFill="1" applyBorder="1" applyAlignment="1">
      <alignment horizontal="left" vertical="top" wrapText="1"/>
    </xf>
    <xf numFmtId="0" fontId="62" fillId="0" borderId="21" xfId="0" applyFont="1" applyFill="1" applyBorder="1" applyAlignment="1">
      <alignment horizontal="left" vertical="center" wrapText="1"/>
    </xf>
    <xf numFmtId="0" fontId="62" fillId="0" borderId="23" xfId="0" applyFont="1" applyFill="1" applyBorder="1" applyAlignment="1">
      <alignment horizontal="left" vertical="center" wrapText="1"/>
    </xf>
    <xf numFmtId="0" fontId="62" fillId="0" borderId="21" xfId="11" applyFont="1" applyFill="1" applyBorder="1" applyAlignment="1" applyProtection="1">
      <alignment horizontal="left" vertical="top" wrapText="1"/>
      <protection locked="0"/>
    </xf>
    <xf numFmtId="0" fontId="62" fillId="0" borderId="23" xfId="11" applyFont="1" applyFill="1" applyBorder="1" applyAlignment="1" applyProtection="1">
      <alignment horizontal="left" vertical="top" wrapText="1"/>
      <protection locked="0"/>
    </xf>
    <xf numFmtId="0" fontId="60" fillId="0" borderId="1" xfId="0" applyFont="1" applyFill="1" applyBorder="1" applyAlignment="1">
      <alignment horizontal="center" vertical="center"/>
    </xf>
    <xf numFmtId="0" fontId="62" fillId="2" borderId="21" xfId="11" applyFont="1" applyFill="1" applyBorder="1" applyAlignment="1" applyProtection="1">
      <alignment horizontal="left" vertical="top" wrapText="1"/>
      <protection locked="0"/>
    </xf>
    <xf numFmtId="0" fontId="62" fillId="2" borderId="23" xfId="11" applyFont="1" applyFill="1" applyBorder="1" applyAlignment="1" applyProtection="1">
      <alignment horizontal="left" vertical="top" wrapText="1"/>
      <protection locked="0"/>
    </xf>
    <xf numFmtId="0" fontId="60" fillId="15" borderId="104" xfId="0" applyFont="1" applyFill="1" applyBorder="1" applyAlignment="1">
      <alignment horizontal="center" vertical="center" wrapText="1"/>
    </xf>
    <xf numFmtId="0" fontId="60" fillId="15" borderId="0" xfId="0" applyFont="1" applyFill="1" applyBorder="1" applyAlignment="1">
      <alignment horizontal="center" vertical="center" wrapText="1"/>
    </xf>
    <xf numFmtId="0" fontId="60" fillId="15" borderId="105" xfId="0" applyFont="1" applyFill="1" applyBorder="1" applyAlignment="1">
      <alignment horizontal="center" vertical="center" wrapText="1"/>
    </xf>
    <xf numFmtId="0" fontId="62" fillId="17" borderId="21" xfId="0" applyFont="1" applyFill="1" applyBorder="1" applyAlignment="1">
      <alignment vertical="center" wrapText="1"/>
    </xf>
    <xf numFmtId="0" fontId="62" fillId="17" borderId="23" xfId="0" applyFont="1" applyFill="1" applyBorder="1" applyAlignment="1">
      <alignment vertical="center" wrapText="1"/>
    </xf>
    <xf numFmtId="0" fontId="62" fillId="0" borderId="21" xfId="0" applyFont="1" applyFill="1" applyBorder="1" applyAlignment="1">
      <alignment vertical="center" wrapText="1"/>
    </xf>
    <xf numFmtId="0" fontId="62" fillId="0" borderId="23" xfId="0" applyFont="1" applyFill="1" applyBorder="1" applyAlignment="1">
      <alignment vertical="center" wrapText="1"/>
    </xf>
    <xf numFmtId="0" fontId="60" fillId="15" borderId="106" xfId="0" applyFont="1" applyFill="1" applyBorder="1" applyAlignment="1">
      <alignment horizontal="center" vertical="center"/>
    </xf>
    <xf numFmtId="0" fontId="60" fillId="15" borderId="107" xfId="0" applyFont="1" applyFill="1" applyBorder="1" applyAlignment="1">
      <alignment horizontal="center" vertical="center"/>
    </xf>
    <xf numFmtId="0" fontId="60" fillId="15" borderId="108" xfId="0" applyFont="1" applyFill="1" applyBorder="1" applyAlignment="1">
      <alignment horizontal="center" vertical="center"/>
    </xf>
    <xf numFmtId="0" fontId="60" fillId="0" borderId="109" xfId="0" applyFont="1" applyFill="1" applyBorder="1" applyAlignment="1">
      <alignment horizontal="center" vertical="center"/>
    </xf>
    <xf numFmtId="0" fontId="62" fillId="0" borderId="99" xfId="0" applyFont="1" applyFill="1" applyBorder="1" applyAlignment="1">
      <alignment horizontal="left" vertical="center" wrapText="1"/>
    </xf>
    <xf numFmtId="0" fontId="62" fillId="0" borderId="100" xfId="0" applyFont="1" applyFill="1" applyBorder="1" applyAlignment="1">
      <alignment horizontal="left" vertical="center" wrapText="1"/>
    </xf>
    <xf numFmtId="0" fontId="62" fillId="0" borderId="68" xfId="0" applyFont="1" applyFill="1" applyBorder="1" applyAlignment="1">
      <alignment horizontal="left" vertical="center" wrapText="1"/>
    </xf>
    <xf numFmtId="0" fontId="62" fillId="0" borderId="28" xfId="0" applyFont="1" applyFill="1" applyBorder="1" applyAlignment="1">
      <alignment horizontal="left" vertical="center" wrapText="1"/>
    </xf>
    <xf numFmtId="0" fontId="62" fillId="2" borderId="21" xfId="0" applyFont="1" applyFill="1" applyBorder="1" applyAlignment="1">
      <alignment horizontal="left" vertical="center" wrapText="1"/>
    </xf>
    <xf numFmtId="0" fontId="62" fillId="2" borderId="23" xfId="0" applyFont="1" applyFill="1" applyBorder="1" applyAlignment="1">
      <alignment horizontal="left" vertical="center" wrapText="1"/>
    </xf>
    <xf numFmtId="0" fontId="60" fillId="15" borderId="95" xfId="0" applyFont="1" applyFill="1" applyBorder="1" applyAlignment="1">
      <alignment horizontal="center" vertical="center" wrapText="1"/>
    </xf>
    <xf numFmtId="0" fontId="60" fillId="15" borderId="96" xfId="0" applyFont="1" applyFill="1" applyBorder="1" applyAlignment="1">
      <alignment horizontal="center" vertical="center" wrapText="1"/>
    </xf>
    <xf numFmtId="0" fontId="60" fillId="15" borderId="97" xfId="0" applyFont="1" applyFill="1" applyBorder="1" applyAlignment="1">
      <alignment horizontal="center" vertical="center" wrapText="1"/>
    </xf>
    <xf numFmtId="0" fontId="62" fillId="16" borderId="21" xfId="0" applyFont="1" applyFill="1" applyBorder="1" applyAlignment="1">
      <alignment vertical="center" wrapText="1"/>
    </xf>
    <xf numFmtId="0" fontId="62" fillId="16" borderId="23" xfId="0" applyFont="1" applyFill="1" applyBorder="1" applyAlignment="1">
      <alignment vertical="center" wrapText="1"/>
    </xf>
    <xf numFmtId="0" fontId="62" fillId="16" borderId="21" xfId="0" applyFont="1" applyFill="1" applyBorder="1" applyAlignment="1">
      <alignment horizontal="left" vertical="center" wrapText="1"/>
    </xf>
    <xf numFmtId="0" fontId="62" fillId="16" borderId="23" xfId="0" applyFont="1" applyFill="1" applyBorder="1" applyAlignment="1">
      <alignment horizontal="left" vertical="center" wrapText="1"/>
    </xf>
    <xf numFmtId="0" fontId="62" fillId="16" borderId="22" xfId="0" applyFont="1" applyFill="1" applyBorder="1" applyAlignment="1">
      <alignment horizontal="left" vertical="center" wrapText="1"/>
    </xf>
    <xf numFmtId="0" fontId="62" fillId="2" borderId="99" xfId="0" applyFont="1" applyFill="1" applyBorder="1" applyAlignment="1">
      <alignment horizontal="left" vertical="center" wrapText="1"/>
    </xf>
    <xf numFmtId="0" fontId="62" fillId="2" borderId="100" xfId="0" applyFont="1" applyFill="1" applyBorder="1" applyAlignment="1">
      <alignment horizontal="left" vertical="center" wrapText="1"/>
    </xf>
    <xf numFmtId="0" fontId="62" fillId="16" borderId="102" xfId="0" applyFont="1" applyFill="1" applyBorder="1" applyAlignment="1">
      <alignment horizontal="left" vertical="center" wrapText="1"/>
    </xf>
    <xf numFmtId="0" fontId="62" fillId="16" borderId="103" xfId="0" applyFont="1" applyFill="1" applyBorder="1" applyAlignment="1">
      <alignment horizontal="left" vertical="center" wrapText="1"/>
    </xf>
    <xf numFmtId="0" fontId="62" fillId="16" borderId="68" xfId="0" applyFont="1" applyFill="1" applyBorder="1" applyAlignment="1">
      <alignment vertical="center" wrapText="1"/>
    </xf>
    <xf numFmtId="0" fontId="62" fillId="16" borderId="28" xfId="0" applyFont="1" applyFill="1" applyBorder="1" applyAlignment="1">
      <alignment vertical="center" wrapText="1"/>
    </xf>
    <xf numFmtId="0" fontId="62" fillId="2" borderId="21" xfId="0" applyFont="1" applyFill="1" applyBorder="1" applyAlignment="1">
      <alignment vertical="center" wrapText="1"/>
    </xf>
    <xf numFmtId="0" fontId="62" fillId="2" borderId="23" xfId="0" applyFont="1" applyFill="1" applyBorder="1" applyAlignment="1">
      <alignment vertical="center" wrapText="1"/>
    </xf>
    <xf numFmtId="0" fontId="63" fillId="2" borderId="21" xfId="0" applyFont="1" applyFill="1" applyBorder="1" applyAlignment="1">
      <alignment vertical="center" wrapText="1"/>
    </xf>
    <xf numFmtId="0" fontId="63" fillId="2" borderId="23" xfId="0" applyFont="1" applyFill="1" applyBorder="1" applyAlignment="1">
      <alignment vertical="center" wrapText="1"/>
    </xf>
    <xf numFmtId="0" fontId="62" fillId="0" borderId="21" xfId="0" applyFont="1" applyFill="1" applyBorder="1" applyAlignment="1">
      <alignment horizontal="left"/>
    </xf>
    <xf numFmtId="0" fontId="62" fillId="0" borderId="23" xfId="0" applyFont="1" applyFill="1" applyBorder="1" applyAlignment="1">
      <alignment horizontal="left"/>
    </xf>
    <xf numFmtId="0" fontId="60" fillId="0" borderId="91" xfId="0" applyFont="1" applyFill="1" applyBorder="1" applyAlignment="1">
      <alignment horizontal="center" vertical="center"/>
    </xf>
    <xf numFmtId="0" fontId="60" fillId="0" borderId="92" xfId="0" applyFont="1" applyFill="1" applyBorder="1" applyAlignment="1">
      <alignment horizontal="center" vertical="center"/>
    </xf>
    <xf numFmtId="0" fontId="60" fillId="0" borderId="93" xfId="0" applyFont="1" applyFill="1" applyBorder="1" applyAlignment="1">
      <alignment horizontal="center" vertical="center"/>
    </xf>
    <xf numFmtId="43" fontId="54" fillId="0" borderId="1" xfId="1" applyFont="1" applyBorder="1"/>
    <xf numFmtId="43" fontId="54" fillId="0" borderId="1" xfId="10" applyFont="1" applyBorder="1"/>
    <xf numFmtId="43" fontId="51" fillId="0" borderId="1" xfId="10" applyFont="1" applyBorder="1"/>
    <xf numFmtId="0" fontId="53" fillId="13" borderId="1" xfId="0" applyFont="1" applyFill="1" applyBorder="1"/>
  </cellXfs>
  <cellStyles count="21">
    <cellStyle name="=C:\WINNT35\SYSTEM32\COMMAND.COM" xfId="17"/>
    <cellStyle name="1Normal 2" xfId="6"/>
    <cellStyle name="Comma" xfId="1" builtinId="3"/>
    <cellStyle name="Comma 10" xfId="18"/>
    <cellStyle name="Comma 111" xfId="19"/>
    <cellStyle name="Comma 2" xfId="15"/>
    <cellStyle name="Comma 3" xfId="10"/>
    <cellStyle name="Hyperlink" xfId="4" builtinId="8"/>
    <cellStyle name="Normal" xfId="0" builtinId="0"/>
    <cellStyle name="Normal 121 2" xfId="12"/>
    <cellStyle name="Normal 122" xfId="3"/>
    <cellStyle name="Normal 123" xfId="7"/>
    <cellStyle name="Normal 2" xfId="5"/>
    <cellStyle name="Normal 2 2" xfId="13"/>
    <cellStyle name="Normal 3 10 2 2" xfId="20"/>
    <cellStyle name="Normal 4" xfId="11"/>
    <cellStyle name="Normal_Capital &amp; RWA N" xfId="8"/>
    <cellStyle name="Normal_Capital &amp; RWA N 2" xfId="14"/>
    <cellStyle name="Normal_Casestdy draft" xfId="16"/>
    <cellStyle name="Normal_Casestdy draft 2" xfId="9"/>
    <cellStyle name="Percent" xfId="2" builtinId="5"/>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Normal="100" workbookViewId="0">
      <pane xSplit="1" ySplit="7" topLeftCell="B8" activePane="bottomRight" state="frozen"/>
      <selection activeCell="B46" sqref="B46:C46"/>
      <selection pane="topRight" activeCell="B46" sqref="B46:C46"/>
      <selection pane="bottomLeft" activeCell="B46" sqref="B46:C46"/>
      <selection pane="bottomRight" activeCell="L15" sqref="L15"/>
    </sheetView>
  </sheetViews>
  <sheetFormatPr defaultRowHeight="15" x14ac:dyDescent="0.25"/>
  <cols>
    <col min="1" max="1" width="10.28515625" style="20" customWidth="1"/>
    <col min="2" max="2" width="153" bestFit="1" customWidth="1"/>
    <col min="3" max="3" width="39.42578125" customWidth="1"/>
    <col min="7" max="7" width="25" customWidth="1"/>
  </cols>
  <sheetData>
    <row r="1" spans="1:3" ht="15.75" x14ac:dyDescent="0.3">
      <c r="A1" s="1"/>
      <c r="B1" s="2" t="s">
        <v>0</v>
      </c>
      <c r="C1" s="3"/>
    </row>
    <row r="2" spans="1:3" s="7" customFormat="1" ht="15.75" x14ac:dyDescent="0.3">
      <c r="A2" s="4">
        <v>1</v>
      </c>
      <c r="B2" s="5" t="s">
        <v>1</v>
      </c>
      <c r="C2" s="6" t="s">
        <v>960</v>
      </c>
    </row>
    <row r="3" spans="1:3" s="7" customFormat="1" ht="15.75" x14ac:dyDescent="0.3">
      <c r="A3" s="4">
        <v>2</v>
      </c>
      <c r="B3" s="8" t="s">
        <v>2</v>
      </c>
      <c r="C3" s="6" t="s">
        <v>961</v>
      </c>
    </row>
    <row r="4" spans="1:3" s="7" customFormat="1" ht="15.75" x14ac:dyDescent="0.3">
      <c r="A4" s="4">
        <v>3</v>
      </c>
      <c r="B4" s="8" t="s">
        <v>3</v>
      </c>
      <c r="C4" s="6" t="s">
        <v>962</v>
      </c>
    </row>
    <row r="5" spans="1:3" s="7" customFormat="1" ht="15.75" x14ac:dyDescent="0.3">
      <c r="A5" s="9">
        <v>4</v>
      </c>
      <c r="B5" s="10" t="s">
        <v>4</v>
      </c>
      <c r="C5" s="6" t="s">
        <v>963</v>
      </c>
    </row>
    <row r="6" spans="1:3" s="11" customFormat="1" ht="65.25" customHeight="1" x14ac:dyDescent="0.3">
      <c r="A6" s="744" t="s">
        <v>5</v>
      </c>
      <c r="B6" s="745"/>
      <c r="C6" s="745"/>
    </row>
    <row r="7" spans="1:3" x14ac:dyDescent="0.25">
      <c r="A7" s="12" t="s">
        <v>6</v>
      </c>
      <c r="B7" s="2" t="s">
        <v>7</v>
      </c>
    </row>
    <row r="8" spans="1:3" x14ac:dyDescent="0.25">
      <c r="A8" s="1">
        <v>1</v>
      </c>
      <c r="B8" s="13" t="s">
        <v>8</v>
      </c>
    </row>
    <row r="9" spans="1:3" x14ac:dyDescent="0.25">
      <c r="A9" s="1">
        <v>2</v>
      </c>
      <c r="B9" s="13" t="s">
        <v>9</v>
      </c>
    </row>
    <row r="10" spans="1:3" x14ac:dyDescent="0.25">
      <c r="A10" s="1">
        <v>3</v>
      </c>
      <c r="B10" s="13" t="s">
        <v>10</v>
      </c>
    </row>
    <row r="11" spans="1:3" x14ac:dyDescent="0.25">
      <c r="A11" s="1">
        <v>4</v>
      </c>
      <c r="B11" s="13" t="s">
        <v>11</v>
      </c>
      <c r="C11" s="14"/>
    </row>
    <row r="12" spans="1:3" x14ac:dyDescent="0.25">
      <c r="A12" s="1">
        <v>5</v>
      </c>
      <c r="B12" s="13" t="s">
        <v>12</v>
      </c>
    </row>
    <row r="13" spans="1:3" x14ac:dyDescent="0.25">
      <c r="A13" s="1">
        <v>6</v>
      </c>
      <c r="B13" s="15" t="s">
        <v>13</v>
      </c>
    </row>
    <row r="14" spans="1:3" x14ac:dyDescent="0.25">
      <c r="A14" s="1">
        <v>7</v>
      </c>
      <c r="B14" s="13" t="s">
        <v>14</v>
      </c>
    </row>
    <row r="15" spans="1:3" x14ac:dyDescent="0.25">
      <c r="A15" s="1">
        <v>8</v>
      </c>
      <c r="B15" s="13" t="s">
        <v>15</v>
      </c>
    </row>
    <row r="16" spans="1:3" x14ac:dyDescent="0.25">
      <c r="A16" s="1">
        <v>9</v>
      </c>
      <c r="B16" s="13" t="s">
        <v>16</v>
      </c>
    </row>
    <row r="17" spans="1:2" x14ac:dyDescent="0.25">
      <c r="A17" s="16" t="s">
        <v>17</v>
      </c>
      <c r="B17" s="13" t="s">
        <v>18</v>
      </c>
    </row>
    <row r="18" spans="1:2" x14ac:dyDescent="0.25">
      <c r="A18" s="1">
        <v>10</v>
      </c>
      <c r="B18" s="13" t="s">
        <v>19</v>
      </c>
    </row>
    <row r="19" spans="1:2" x14ac:dyDescent="0.25">
      <c r="A19" s="1">
        <v>11</v>
      </c>
      <c r="B19" s="15" t="s">
        <v>20</v>
      </c>
    </row>
    <row r="20" spans="1:2" x14ac:dyDescent="0.25">
      <c r="A20" s="1">
        <v>12</v>
      </c>
      <c r="B20" s="15" t="s">
        <v>21</v>
      </c>
    </row>
    <row r="21" spans="1:2" x14ac:dyDescent="0.25">
      <c r="A21" s="1">
        <v>13</v>
      </c>
      <c r="B21" s="17" t="s">
        <v>22</v>
      </c>
    </row>
    <row r="22" spans="1:2" x14ac:dyDescent="0.25">
      <c r="A22" s="1">
        <v>14</v>
      </c>
      <c r="B22" s="13" t="s">
        <v>23</v>
      </c>
    </row>
    <row r="23" spans="1:2" x14ac:dyDescent="0.25">
      <c r="A23" s="18">
        <v>15</v>
      </c>
      <c r="B23" s="13" t="s">
        <v>24</v>
      </c>
    </row>
    <row r="24" spans="1:2" x14ac:dyDescent="0.25">
      <c r="A24" s="18">
        <v>15.1</v>
      </c>
      <c r="B24" s="13" t="s">
        <v>25</v>
      </c>
    </row>
    <row r="25" spans="1:2" x14ac:dyDescent="0.25">
      <c r="A25" s="18">
        <v>16</v>
      </c>
      <c r="B25" s="13" t="s">
        <v>26</v>
      </c>
    </row>
    <row r="26" spans="1:2" x14ac:dyDescent="0.25">
      <c r="A26" s="18">
        <v>17</v>
      </c>
      <c r="B26" s="13" t="s">
        <v>27</v>
      </c>
    </row>
    <row r="27" spans="1:2" x14ac:dyDescent="0.25">
      <c r="A27" s="18">
        <v>18</v>
      </c>
      <c r="B27" s="13" t="s">
        <v>28</v>
      </c>
    </row>
    <row r="28" spans="1:2" x14ac:dyDescent="0.25">
      <c r="A28" s="18">
        <v>19</v>
      </c>
      <c r="B28" s="13" t="s">
        <v>29</v>
      </c>
    </row>
    <row r="29" spans="1:2" x14ac:dyDescent="0.25">
      <c r="A29" s="18">
        <v>20</v>
      </c>
      <c r="B29" s="13" t="s">
        <v>30</v>
      </c>
    </row>
    <row r="30" spans="1:2" x14ac:dyDescent="0.25">
      <c r="A30" s="18">
        <v>21</v>
      </c>
      <c r="B30" s="13" t="s">
        <v>31</v>
      </c>
    </row>
    <row r="31" spans="1:2" x14ac:dyDescent="0.25">
      <c r="A31" s="18">
        <v>22</v>
      </c>
      <c r="B31" s="13" t="s">
        <v>32</v>
      </c>
    </row>
    <row r="32" spans="1:2" ht="25.5" x14ac:dyDescent="0.25">
      <c r="A32" s="18">
        <v>23</v>
      </c>
      <c r="B32" s="19" t="s">
        <v>33</v>
      </c>
    </row>
    <row r="33" spans="1:2" x14ac:dyDescent="0.25">
      <c r="A33" s="18">
        <v>24</v>
      </c>
      <c r="B33" s="13" t="s">
        <v>34</v>
      </c>
    </row>
    <row r="34" spans="1:2" x14ac:dyDescent="0.25">
      <c r="A34" s="18">
        <v>25</v>
      </c>
      <c r="B34" s="13" t="s">
        <v>35</v>
      </c>
    </row>
    <row r="35" spans="1:2" x14ac:dyDescent="0.25">
      <c r="A35" s="1">
        <v>26</v>
      </c>
      <c r="B35" s="13" t="s">
        <v>36</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6"/>
  <sheetViews>
    <sheetView zoomScaleNormal="100" workbookViewId="0">
      <pane xSplit="1" ySplit="5" topLeftCell="B6" activePane="bottomRight" state="frozen"/>
      <selection activeCell="B46" sqref="B46:C46"/>
      <selection pane="topRight" activeCell="B46" sqref="B46:C46"/>
      <selection pane="bottomLeft" activeCell="B46" sqref="B46:C46"/>
      <selection pane="bottomRight" activeCell="B46" sqref="B46:C46"/>
    </sheetView>
  </sheetViews>
  <sheetFormatPr defaultRowHeight="15" x14ac:dyDescent="0.25"/>
  <cols>
    <col min="1" max="1" width="9.5703125" style="239" bestFit="1" customWidth="1"/>
    <col min="2" max="2" width="132.42578125" style="20" customWidth="1"/>
    <col min="3" max="3" width="18.42578125" style="20" customWidth="1"/>
  </cols>
  <sheetData>
    <row r="1" spans="1:6" ht="15.75" x14ac:dyDescent="0.3">
      <c r="A1" s="21" t="s">
        <v>37</v>
      </c>
      <c r="B1" s="23" t="str">
        <f>Info!C2</f>
        <v>სს "ხალიკ ბანკი საქართველო"</v>
      </c>
      <c r="D1" s="20"/>
      <c r="E1" s="20"/>
      <c r="F1" s="20"/>
    </row>
    <row r="2" spans="1:6" s="197" customFormat="1" ht="15.75" customHeight="1" x14ac:dyDescent="0.3">
      <c r="A2" s="197" t="s">
        <v>38</v>
      </c>
      <c r="B2" s="24">
        <f>'1. key ratios'!B2</f>
        <v>45199</v>
      </c>
    </row>
    <row r="3" spans="1:6" s="197" customFormat="1" ht="15.75" customHeight="1" x14ac:dyDescent="0.3"/>
    <row r="4" spans="1:6" ht="15.75" thickBot="1" x14ac:dyDescent="0.3">
      <c r="A4" s="239" t="s">
        <v>268</v>
      </c>
      <c r="B4" s="240" t="s">
        <v>16</v>
      </c>
    </row>
    <row r="5" spans="1:6" x14ac:dyDescent="0.25">
      <c r="A5" s="241" t="s">
        <v>42</v>
      </c>
      <c r="B5" s="242"/>
      <c r="C5" s="243" t="s">
        <v>86</v>
      </c>
    </row>
    <row r="6" spans="1:6" x14ac:dyDescent="0.25">
      <c r="A6" s="244">
        <v>1</v>
      </c>
      <c r="B6" s="245" t="s">
        <v>269</v>
      </c>
      <c r="C6" s="246">
        <f>SUM(C7:C11)</f>
        <v>172786996.84000003</v>
      </c>
    </row>
    <row r="7" spans="1:6" x14ac:dyDescent="0.25">
      <c r="A7" s="244">
        <v>2</v>
      </c>
      <c r="B7" s="247" t="s">
        <v>270</v>
      </c>
      <c r="C7" s="248">
        <v>76000000</v>
      </c>
    </row>
    <row r="8" spans="1:6" x14ac:dyDescent="0.25">
      <c r="A8" s="244">
        <v>3</v>
      </c>
      <c r="B8" s="249" t="s">
        <v>271</v>
      </c>
      <c r="C8" s="248">
        <v>0</v>
      </c>
    </row>
    <row r="9" spans="1:6" x14ac:dyDescent="0.25">
      <c r="A9" s="244">
        <v>4</v>
      </c>
      <c r="B9" s="249" t="s">
        <v>272</v>
      </c>
      <c r="C9" s="248">
        <v>1846072.25</v>
      </c>
    </row>
    <row r="10" spans="1:6" x14ac:dyDescent="0.25">
      <c r="A10" s="244">
        <v>5</v>
      </c>
      <c r="B10" s="249" t="s">
        <v>273</v>
      </c>
      <c r="C10" s="248">
        <v>0</v>
      </c>
    </row>
    <row r="11" spans="1:6" x14ac:dyDescent="0.25">
      <c r="A11" s="244">
        <v>6</v>
      </c>
      <c r="B11" s="250" t="s">
        <v>274</v>
      </c>
      <c r="C11" s="248">
        <v>94940924.590000033</v>
      </c>
    </row>
    <row r="12" spans="1:6" s="180" customFormat="1" x14ac:dyDescent="0.25">
      <c r="A12" s="244">
        <v>7</v>
      </c>
      <c r="B12" s="245" t="s">
        <v>275</v>
      </c>
      <c r="C12" s="251">
        <f>SUM(C13:C28)</f>
        <v>7376919.7599999979</v>
      </c>
    </row>
    <row r="13" spans="1:6" s="180" customFormat="1" x14ac:dyDescent="0.25">
      <c r="A13" s="244">
        <v>8</v>
      </c>
      <c r="B13" s="252" t="s">
        <v>276</v>
      </c>
      <c r="C13" s="248">
        <v>1846072.25</v>
      </c>
    </row>
    <row r="14" spans="1:6" s="180" customFormat="1" ht="25.5" x14ac:dyDescent="0.25">
      <c r="A14" s="244">
        <v>9</v>
      </c>
      <c r="B14" s="253" t="s">
        <v>277</v>
      </c>
      <c r="C14" s="248">
        <v>0</v>
      </c>
    </row>
    <row r="15" spans="1:6" s="180" customFormat="1" x14ac:dyDescent="0.25">
      <c r="A15" s="244">
        <v>10</v>
      </c>
      <c r="B15" s="254" t="s">
        <v>108</v>
      </c>
      <c r="C15" s="248">
        <v>5530847.5099999979</v>
      </c>
    </row>
    <row r="16" spans="1:6" s="180" customFormat="1" x14ac:dyDescent="0.25">
      <c r="A16" s="244">
        <v>11</v>
      </c>
      <c r="B16" s="255" t="s">
        <v>278</v>
      </c>
      <c r="C16" s="248">
        <v>0</v>
      </c>
    </row>
    <row r="17" spans="1:3" s="180" customFormat="1" x14ac:dyDescent="0.25">
      <c r="A17" s="244">
        <v>12</v>
      </c>
      <c r="B17" s="254" t="s">
        <v>279</v>
      </c>
      <c r="C17" s="248">
        <v>0</v>
      </c>
    </row>
    <row r="18" spans="1:3" s="180" customFormat="1" x14ac:dyDescent="0.25">
      <c r="A18" s="244">
        <v>13</v>
      </c>
      <c r="B18" s="254" t="s">
        <v>280</v>
      </c>
      <c r="C18" s="248">
        <v>0</v>
      </c>
    </row>
    <row r="19" spans="1:3" s="180" customFormat="1" x14ac:dyDescent="0.25">
      <c r="A19" s="244">
        <v>14</v>
      </c>
      <c r="B19" s="254" t="s">
        <v>281</v>
      </c>
      <c r="C19" s="248">
        <v>0</v>
      </c>
    </row>
    <row r="20" spans="1:3" s="180" customFormat="1" ht="25.5" x14ac:dyDescent="0.25">
      <c r="A20" s="244">
        <v>15</v>
      </c>
      <c r="B20" s="254" t="s">
        <v>282</v>
      </c>
      <c r="C20" s="248">
        <v>0</v>
      </c>
    </row>
    <row r="21" spans="1:3" s="180" customFormat="1" ht="25.5" x14ac:dyDescent="0.25">
      <c r="A21" s="244">
        <v>16</v>
      </c>
      <c r="B21" s="253" t="s">
        <v>283</v>
      </c>
      <c r="C21" s="248">
        <v>0</v>
      </c>
    </row>
    <row r="22" spans="1:3" s="180" customFormat="1" x14ac:dyDescent="0.25">
      <c r="A22" s="244">
        <v>17</v>
      </c>
      <c r="B22" s="256" t="s">
        <v>284</v>
      </c>
      <c r="C22" s="248">
        <v>0</v>
      </c>
    </row>
    <row r="23" spans="1:3" s="180" customFormat="1" x14ac:dyDescent="0.25">
      <c r="A23" s="244">
        <v>18</v>
      </c>
      <c r="B23" s="257" t="s">
        <v>285</v>
      </c>
      <c r="C23" s="248">
        <v>0</v>
      </c>
    </row>
    <row r="24" spans="1:3" s="180" customFormat="1" ht="25.5" x14ac:dyDescent="0.25">
      <c r="A24" s="244">
        <v>19</v>
      </c>
      <c r="B24" s="253" t="s">
        <v>286</v>
      </c>
      <c r="C24" s="248">
        <v>0</v>
      </c>
    </row>
    <row r="25" spans="1:3" s="180" customFormat="1" ht="25.5" x14ac:dyDescent="0.25">
      <c r="A25" s="244">
        <v>20</v>
      </c>
      <c r="B25" s="253" t="s">
        <v>287</v>
      </c>
      <c r="C25" s="248">
        <v>0</v>
      </c>
    </row>
    <row r="26" spans="1:3" s="180" customFormat="1" ht="25.5" x14ac:dyDescent="0.25">
      <c r="A26" s="244">
        <v>21</v>
      </c>
      <c r="B26" s="258" t="s">
        <v>288</v>
      </c>
      <c r="C26" s="248">
        <v>0</v>
      </c>
    </row>
    <row r="27" spans="1:3" s="180" customFormat="1" x14ac:dyDescent="0.25">
      <c r="A27" s="244">
        <v>22</v>
      </c>
      <c r="B27" s="258" t="s">
        <v>289</v>
      </c>
      <c r="C27" s="248">
        <v>0</v>
      </c>
    </row>
    <row r="28" spans="1:3" s="180" customFormat="1" ht="25.5" x14ac:dyDescent="0.25">
      <c r="A28" s="244">
        <v>23</v>
      </c>
      <c r="B28" s="258" t="s">
        <v>290</v>
      </c>
      <c r="C28" s="248">
        <v>0</v>
      </c>
    </row>
    <row r="29" spans="1:3" s="180" customFormat="1" x14ac:dyDescent="0.25">
      <c r="A29" s="244">
        <v>24</v>
      </c>
      <c r="B29" s="259" t="s">
        <v>45</v>
      </c>
      <c r="C29" s="251">
        <f>C6-C12</f>
        <v>165410077.08000004</v>
      </c>
    </row>
    <row r="30" spans="1:3" s="180" customFormat="1" x14ac:dyDescent="0.25">
      <c r="A30" s="260"/>
      <c r="B30" s="261"/>
      <c r="C30" s="262"/>
    </row>
    <row r="31" spans="1:3" s="180" customFormat="1" x14ac:dyDescent="0.25">
      <c r="A31" s="260">
        <v>25</v>
      </c>
      <c r="B31" s="259" t="s">
        <v>291</v>
      </c>
      <c r="C31" s="251">
        <f>C32+C35</f>
        <v>30000000</v>
      </c>
    </row>
    <row r="32" spans="1:3" s="180" customFormat="1" x14ac:dyDescent="0.25">
      <c r="A32" s="260">
        <v>26</v>
      </c>
      <c r="B32" s="249" t="s">
        <v>292</v>
      </c>
      <c r="C32" s="263">
        <f>C33+C34</f>
        <v>30000000</v>
      </c>
    </row>
    <row r="33" spans="1:3" s="180" customFormat="1" x14ac:dyDescent="0.25">
      <c r="A33" s="260">
        <v>27</v>
      </c>
      <c r="B33" s="264" t="s">
        <v>293</v>
      </c>
      <c r="C33" s="248">
        <v>30000000</v>
      </c>
    </row>
    <row r="34" spans="1:3" s="180" customFormat="1" x14ac:dyDescent="0.25">
      <c r="A34" s="260">
        <v>28</v>
      </c>
      <c r="B34" s="264" t="s">
        <v>294</v>
      </c>
      <c r="C34" s="248">
        <v>0</v>
      </c>
    </row>
    <row r="35" spans="1:3" s="180" customFormat="1" x14ac:dyDescent="0.25">
      <c r="A35" s="260">
        <v>29</v>
      </c>
      <c r="B35" s="249" t="s">
        <v>295</v>
      </c>
      <c r="C35" s="248">
        <v>0</v>
      </c>
    </row>
    <row r="36" spans="1:3" s="180" customFormat="1" x14ac:dyDescent="0.25">
      <c r="A36" s="260">
        <v>30</v>
      </c>
      <c r="B36" s="259" t="s">
        <v>296</v>
      </c>
      <c r="C36" s="251">
        <f>SUM(C37:C41)</f>
        <v>0</v>
      </c>
    </row>
    <row r="37" spans="1:3" s="180" customFormat="1" x14ac:dyDescent="0.25">
      <c r="A37" s="260">
        <v>31</v>
      </c>
      <c r="B37" s="253" t="s">
        <v>297</v>
      </c>
      <c r="C37" s="248">
        <v>0</v>
      </c>
    </row>
    <row r="38" spans="1:3" s="180" customFormat="1" x14ac:dyDescent="0.25">
      <c r="A38" s="260">
        <v>32</v>
      </c>
      <c r="B38" s="254" t="s">
        <v>298</v>
      </c>
      <c r="C38" s="248">
        <v>0</v>
      </c>
    </row>
    <row r="39" spans="1:3" s="180" customFormat="1" ht="25.5" x14ac:dyDescent="0.25">
      <c r="A39" s="260">
        <v>33</v>
      </c>
      <c r="B39" s="253" t="s">
        <v>299</v>
      </c>
      <c r="C39" s="248">
        <v>0</v>
      </c>
    </row>
    <row r="40" spans="1:3" s="180" customFormat="1" ht="25.5" x14ac:dyDescent="0.25">
      <c r="A40" s="260">
        <v>34</v>
      </c>
      <c r="B40" s="253" t="s">
        <v>287</v>
      </c>
      <c r="C40" s="248">
        <v>0</v>
      </c>
    </row>
    <row r="41" spans="1:3" s="180" customFormat="1" ht="25.5" x14ac:dyDescent="0.25">
      <c r="A41" s="260">
        <v>35</v>
      </c>
      <c r="B41" s="258" t="s">
        <v>300</v>
      </c>
      <c r="C41" s="248">
        <v>0</v>
      </c>
    </row>
    <row r="42" spans="1:3" s="180" customFormat="1" x14ac:dyDescent="0.25">
      <c r="A42" s="260">
        <v>36</v>
      </c>
      <c r="B42" s="259" t="s">
        <v>301</v>
      </c>
      <c r="C42" s="251">
        <f>C31-C36</f>
        <v>30000000</v>
      </c>
    </row>
    <row r="43" spans="1:3" s="180" customFormat="1" x14ac:dyDescent="0.25">
      <c r="A43" s="260"/>
      <c r="B43" s="261"/>
      <c r="C43" s="262"/>
    </row>
    <row r="44" spans="1:3" s="180" customFormat="1" x14ac:dyDescent="0.25">
      <c r="A44" s="260">
        <v>37</v>
      </c>
      <c r="B44" s="265" t="s">
        <v>302</v>
      </c>
      <c r="C44" s="251">
        <f>SUM(C45:C47)</f>
        <v>21479966</v>
      </c>
    </row>
    <row r="45" spans="1:3" s="180" customFormat="1" x14ac:dyDescent="0.25">
      <c r="A45" s="260">
        <v>38</v>
      </c>
      <c r="B45" s="249" t="s">
        <v>303</v>
      </c>
      <c r="C45" s="248">
        <v>21479966</v>
      </c>
    </row>
    <row r="46" spans="1:3" s="180" customFormat="1" x14ac:dyDescent="0.25">
      <c r="A46" s="260">
        <v>39</v>
      </c>
      <c r="B46" s="249" t="s">
        <v>304</v>
      </c>
      <c r="C46" s="248">
        <v>0</v>
      </c>
    </row>
    <row r="47" spans="1:3" s="180" customFormat="1" x14ac:dyDescent="0.25">
      <c r="A47" s="260">
        <v>40</v>
      </c>
      <c r="B47" s="266" t="s">
        <v>305</v>
      </c>
      <c r="C47" s="248">
        <v>0</v>
      </c>
    </row>
    <row r="48" spans="1:3" s="180" customFormat="1" x14ac:dyDescent="0.25">
      <c r="A48" s="260">
        <v>41</v>
      </c>
      <c r="B48" s="265" t="s">
        <v>306</v>
      </c>
      <c r="C48" s="251">
        <f>SUM(C49:C52)</f>
        <v>0</v>
      </c>
    </row>
    <row r="49" spans="1:3" s="180" customFormat="1" x14ac:dyDescent="0.25">
      <c r="A49" s="260">
        <v>42</v>
      </c>
      <c r="B49" s="253" t="s">
        <v>307</v>
      </c>
      <c r="C49" s="248">
        <v>0</v>
      </c>
    </row>
    <row r="50" spans="1:3" s="180" customFormat="1" x14ac:dyDescent="0.25">
      <c r="A50" s="260">
        <v>43</v>
      </c>
      <c r="B50" s="254" t="s">
        <v>308</v>
      </c>
      <c r="C50" s="248">
        <v>0</v>
      </c>
    </row>
    <row r="51" spans="1:3" s="180" customFormat="1" ht="25.5" x14ac:dyDescent="0.25">
      <c r="A51" s="260">
        <v>44</v>
      </c>
      <c r="B51" s="253" t="s">
        <v>309</v>
      </c>
      <c r="C51" s="248">
        <v>0</v>
      </c>
    </row>
    <row r="52" spans="1:3" s="180" customFormat="1" ht="25.5" x14ac:dyDescent="0.25">
      <c r="A52" s="260">
        <v>45</v>
      </c>
      <c r="B52" s="253" t="s">
        <v>287</v>
      </c>
      <c r="C52" s="248">
        <v>0</v>
      </c>
    </row>
    <row r="53" spans="1:3" s="180" customFormat="1" ht="15.75" thickBot="1" x14ac:dyDescent="0.3">
      <c r="A53" s="260">
        <v>46</v>
      </c>
      <c r="B53" s="267" t="s">
        <v>310</v>
      </c>
      <c r="C53" s="268">
        <f>C44-C48</f>
        <v>21479966</v>
      </c>
    </row>
    <row r="56" spans="1:3" x14ac:dyDescent="0.25">
      <c r="B56" s="20" t="s">
        <v>311</v>
      </c>
    </row>
  </sheetData>
  <dataValidations count="1">
    <dataValidation operator="lessThanOrEqual" allowBlank="1" showInputMessage="1" showErrorMessage="1" errorTitle="Should be negative number" error="Should be whole negative number or 0" sqref="C29:C32 C36 C42:C44 C48 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B46" sqref="B46:C46"/>
    </sheetView>
  </sheetViews>
  <sheetFormatPr defaultColWidth="9.140625" defaultRowHeight="12.75" x14ac:dyDescent="0.2"/>
  <cols>
    <col min="1" max="1" width="10.85546875" style="20" bestFit="1" customWidth="1"/>
    <col min="2" max="2" width="59" style="20" customWidth="1"/>
    <col min="3" max="3" width="16.7109375" style="20" bestFit="1" customWidth="1"/>
    <col min="4" max="4" width="22.140625" style="20" customWidth="1"/>
    <col min="5" max="16384" width="9.140625" style="20"/>
  </cols>
  <sheetData>
    <row r="1" spans="1:4" ht="15" x14ac:dyDescent="0.3">
      <c r="A1" s="21" t="s">
        <v>37</v>
      </c>
      <c r="B1" s="23" t="str">
        <f>Info!C2</f>
        <v>სს "ხალიკ ბანკი საქართველო"</v>
      </c>
    </row>
    <row r="2" spans="1:4" s="197" customFormat="1" ht="15.75" customHeight="1" x14ac:dyDescent="0.3">
      <c r="A2" s="197" t="s">
        <v>38</v>
      </c>
      <c r="B2" s="24">
        <f>'1. key ratios'!B2</f>
        <v>45199</v>
      </c>
    </row>
    <row r="3" spans="1:4" s="197" customFormat="1" ht="15.75" customHeight="1" x14ac:dyDescent="0.3"/>
    <row r="4" spans="1:4" ht="13.5" thickBot="1" x14ac:dyDescent="0.25">
      <c r="A4" s="239" t="s">
        <v>312</v>
      </c>
      <c r="B4" s="269" t="s">
        <v>18</v>
      </c>
    </row>
    <row r="5" spans="1:4" s="272" customFormat="1" x14ac:dyDescent="0.25">
      <c r="A5" s="777" t="s">
        <v>313</v>
      </c>
      <c r="B5" s="778"/>
      <c r="C5" s="270" t="s">
        <v>314</v>
      </c>
      <c r="D5" s="271" t="s">
        <v>315</v>
      </c>
    </row>
    <row r="6" spans="1:4" s="276" customFormat="1" x14ac:dyDescent="0.25">
      <c r="A6" s="273">
        <v>1</v>
      </c>
      <c r="B6" s="274" t="s">
        <v>316</v>
      </c>
      <c r="C6" s="274"/>
      <c r="D6" s="275"/>
    </row>
    <row r="7" spans="1:4" s="276" customFormat="1" x14ac:dyDescent="0.25">
      <c r="A7" s="277" t="s">
        <v>317</v>
      </c>
      <c r="B7" s="278" t="s">
        <v>318</v>
      </c>
      <c r="C7" s="279">
        <v>4.4999999999999998E-2</v>
      </c>
      <c r="D7" s="280">
        <f>C7*'5. RWA'!$C$13</f>
        <v>36866724.545517646</v>
      </c>
    </row>
    <row r="8" spans="1:4" s="276" customFormat="1" x14ac:dyDescent="0.25">
      <c r="A8" s="277" t="s">
        <v>319</v>
      </c>
      <c r="B8" s="278" t="s">
        <v>320</v>
      </c>
      <c r="C8" s="281">
        <v>0.06</v>
      </c>
      <c r="D8" s="280">
        <f>C8*'5. RWA'!$C$13</f>
        <v>49155632.727356859</v>
      </c>
    </row>
    <row r="9" spans="1:4" s="276" customFormat="1" x14ac:dyDescent="0.25">
      <c r="A9" s="277" t="s">
        <v>321</v>
      </c>
      <c r="B9" s="278" t="s">
        <v>322</v>
      </c>
      <c r="C9" s="281">
        <v>0.08</v>
      </c>
      <c r="D9" s="280">
        <f>C9*'5. RWA'!$C$13</f>
        <v>65540843.636475809</v>
      </c>
    </row>
    <row r="10" spans="1:4" s="276" customFormat="1" x14ac:dyDescent="0.25">
      <c r="A10" s="273" t="s">
        <v>323</v>
      </c>
      <c r="B10" s="274" t="s">
        <v>324</v>
      </c>
      <c r="C10" s="282"/>
      <c r="D10" s="283"/>
    </row>
    <row r="11" spans="1:4" s="288" customFormat="1" x14ac:dyDescent="0.25">
      <c r="A11" s="284" t="s">
        <v>325</v>
      </c>
      <c r="B11" s="285" t="s">
        <v>326</v>
      </c>
      <c r="C11" s="286">
        <v>0</v>
      </c>
      <c r="D11" s="287">
        <f>C11*'5. RWA'!$C$13</f>
        <v>0</v>
      </c>
    </row>
    <row r="12" spans="1:4" s="288" customFormat="1" x14ac:dyDescent="0.25">
      <c r="A12" s="284" t="s">
        <v>327</v>
      </c>
      <c r="B12" s="285" t="s">
        <v>328</v>
      </c>
      <c r="C12" s="286">
        <v>0</v>
      </c>
      <c r="D12" s="287">
        <f>C12*'5. RWA'!$C$13</f>
        <v>0</v>
      </c>
    </row>
    <row r="13" spans="1:4" s="288" customFormat="1" x14ac:dyDescent="0.25">
      <c r="A13" s="284" t="s">
        <v>329</v>
      </c>
      <c r="B13" s="285" t="s">
        <v>330</v>
      </c>
      <c r="C13" s="286"/>
      <c r="D13" s="287">
        <f>C13*'5. RWA'!$C$13</f>
        <v>0</v>
      </c>
    </row>
    <row r="14" spans="1:4" s="276" customFormat="1" x14ac:dyDescent="0.25">
      <c r="A14" s="273" t="s">
        <v>331</v>
      </c>
      <c r="B14" s="274" t="s">
        <v>332</v>
      </c>
      <c r="C14" s="289"/>
      <c r="D14" s="283"/>
    </row>
    <row r="15" spans="1:4" s="276" customFormat="1" x14ac:dyDescent="0.25">
      <c r="A15" s="290" t="s">
        <v>333</v>
      </c>
      <c r="B15" s="285" t="s">
        <v>334</v>
      </c>
      <c r="C15" s="286">
        <v>8.3942139887551795E-2</v>
      </c>
      <c r="D15" s="287">
        <f>C15*'5. RWA'!$C$13</f>
        <v>68770483.311015144</v>
      </c>
    </row>
    <row r="16" spans="1:4" s="276" customFormat="1" x14ac:dyDescent="0.25">
      <c r="A16" s="290" t="s">
        <v>335</v>
      </c>
      <c r="B16" s="285" t="s">
        <v>336</v>
      </c>
      <c r="C16" s="286">
        <v>0.10021967256729629</v>
      </c>
      <c r="D16" s="287">
        <f>C16*'5. RWA'!$C$13</f>
        <v>82106023.612899631</v>
      </c>
    </row>
    <row r="17" spans="1:6" s="276" customFormat="1" x14ac:dyDescent="0.25">
      <c r="A17" s="290" t="s">
        <v>337</v>
      </c>
      <c r="B17" s="285" t="s">
        <v>338</v>
      </c>
      <c r="C17" s="286">
        <v>0.12163747872485484</v>
      </c>
      <c r="D17" s="287">
        <f>C17*'5. RWA'!$C$13</f>
        <v>99652787.168010801</v>
      </c>
    </row>
    <row r="18" spans="1:6" s="272" customFormat="1" x14ac:dyDescent="0.25">
      <c r="A18" s="779" t="s">
        <v>339</v>
      </c>
      <c r="B18" s="780"/>
      <c r="C18" s="291" t="s">
        <v>314</v>
      </c>
      <c r="D18" s="292" t="s">
        <v>315</v>
      </c>
    </row>
    <row r="19" spans="1:6" s="276" customFormat="1" x14ac:dyDescent="0.25">
      <c r="A19" s="293">
        <v>4</v>
      </c>
      <c r="B19" s="285" t="s">
        <v>45</v>
      </c>
      <c r="C19" s="286">
        <f>C7+C11+C12+C13+C15</f>
        <v>0.12894213988755179</v>
      </c>
      <c r="D19" s="280">
        <f>C19*'5. RWA'!$C$13</f>
        <v>105637207.85653278</v>
      </c>
    </row>
    <row r="20" spans="1:6" s="276" customFormat="1" x14ac:dyDescent="0.25">
      <c r="A20" s="293">
        <v>5</v>
      </c>
      <c r="B20" s="285" t="s">
        <v>46</v>
      </c>
      <c r="C20" s="286">
        <f>C8+C11+C12+C13+C16</f>
        <v>0.1602196725672963</v>
      </c>
      <c r="D20" s="280">
        <f>C20*'5. RWA'!$C$13</f>
        <v>131261656.3402565</v>
      </c>
    </row>
    <row r="21" spans="1:6" s="276" customFormat="1" ht="13.5" thickBot="1" x14ac:dyDescent="0.3">
      <c r="A21" s="294" t="s">
        <v>340</v>
      </c>
      <c r="B21" s="295" t="s">
        <v>16</v>
      </c>
      <c r="C21" s="296">
        <f>C9+C11+C12+C13+C17</f>
        <v>0.20163747872485482</v>
      </c>
      <c r="D21" s="297">
        <f>C21*'5. RWA'!$C$13</f>
        <v>165193630.8044866</v>
      </c>
    </row>
    <row r="22" spans="1:6" x14ac:dyDescent="0.2">
      <c r="F22" s="239"/>
    </row>
    <row r="23" spans="1:6" ht="63.75" x14ac:dyDescent="0.2">
      <c r="B23" s="76" t="s">
        <v>341</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68"/>
  <sheetViews>
    <sheetView zoomScale="80" zoomScaleNormal="80" workbookViewId="0">
      <pane xSplit="1" ySplit="5" topLeftCell="B30" activePane="bottomRight" state="frozen"/>
      <selection activeCell="B46" sqref="B46:C46"/>
      <selection pane="topRight" activeCell="B46" sqref="B46:C46"/>
      <selection pane="bottomLeft" activeCell="B46" sqref="B46:C46"/>
      <selection pane="bottomRight" activeCell="B46" sqref="B46:C46"/>
    </sheetView>
  </sheetViews>
  <sheetFormatPr defaultRowHeight="15.75" x14ac:dyDescent="0.3"/>
  <cols>
    <col min="1" max="1" width="10.7109375" style="298" customWidth="1"/>
    <col min="2" max="2" width="91.85546875" style="298" customWidth="1"/>
    <col min="3" max="3" width="53.140625" style="298" customWidth="1"/>
    <col min="4" max="4" width="32.28515625" style="298" customWidth="1"/>
    <col min="5" max="5" width="9.42578125" customWidth="1"/>
  </cols>
  <sheetData>
    <row r="1" spans="1:6" x14ac:dyDescent="0.3">
      <c r="A1" s="21" t="s">
        <v>37</v>
      </c>
      <c r="B1" s="75" t="str">
        <f>Info!C2</f>
        <v>სს "ხალიკ ბანკი საქართველო"</v>
      </c>
      <c r="E1" s="20"/>
      <c r="F1" s="20"/>
    </row>
    <row r="2" spans="1:6" s="197" customFormat="1" ht="15.75" customHeight="1" x14ac:dyDescent="0.3">
      <c r="A2" s="197" t="s">
        <v>38</v>
      </c>
      <c r="B2" s="24">
        <f>'1. key ratios'!B2</f>
        <v>45199</v>
      </c>
    </row>
    <row r="3" spans="1:6" s="197" customFormat="1" ht="15.75" customHeight="1" x14ac:dyDescent="0.3">
      <c r="A3" s="299"/>
    </row>
    <row r="4" spans="1:6" s="197" customFormat="1" ht="15.75" customHeight="1" thickBot="1" x14ac:dyDescent="0.35">
      <c r="A4" s="197" t="s">
        <v>342</v>
      </c>
      <c r="B4" s="300" t="s">
        <v>19</v>
      </c>
      <c r="D4" s="301" t="s">
        <v>230</v>
      </c>
    </row>
    <row r="5" spans="1:6" ht="25.5" x14ac:dyDescent="0.25">
      <c r="A5" s="302" t="s">
        <v>42</v>
      </c>
      <c r="B5" s="303" t="s">
        <v>251</v>
      </c>
      <c r="C5" s="304" t="s">
        <v>343</v>
      </c>
      <c r="D5" s="305" t="s">
        <v>344</v>
      </c>
    </row>
    <row r="6" spans="1:6" x14ac:dyDescent="0.3">
      <c r="A6" s="80">
        <v>1</v>
      </c>
      <c r="B6" s="81" t="s">
        <v>90</v>
      </c>
      <c r="C6" s="306">
        <f>SUM(C7:C9)</f>
        <v>96856173.109999985</v>
      </c>
      <c r="D6" s="307"/>
      <c r="E6" s="308"/>
    </row>
    <row r="7" spans="1:6" x14ac:dyDescent="0.3">
      <c r="A7" s="80">
        <v>1.1000000000000001</v>
      </c>
      <c r="B7" s="84" t="s">
        <v>91</v>
      </c>
      <c r="C7" s="309">
        <v>17242808.82</v>
      </c>
      <c r="D7" s="310">
        <v>0</v>
      </c>
      <c r="E7" s="308"/>
    </row>
    <row r="8" spans="1:6" x14ac:dyDescent="0.3">
      <c r="A8" s="80">
        <v>1.2</v>
      </c>
      <c r="B8" s="84" t="s">
        <v>92</v>
      </c>
      <c r="C8" s="309">
        <v>18398363.620000001</v>
      </c>
      <c r="D8" s="310">
        <v>0</v>
      </c>
      <c r="E8" s="308"/>
    </row>
    <row r="9" spans="1:6" x14ac:dyDescent="0.3">
      <c r="A9" s="80">
        <v>1.3</v>
      </c>
      <c r="B9" s="84" t="s">
        <v>93</v>
      </c>
      <c r="C9" s="309">
        <v>61215000.669999994</v>
      </c>
      <c r="D9" s="310">
        <v>0</v>
      </c>
      <c r="E9" s="308"/>
    </row>
    <row r="10" spans="1:6" x14ac:dyDescent="0.3">
      <c r="A10" s="80">
        <v>2</v>
      </c>
      <c r="B10" s="85" t="s">
        <v>94</v>
      </c>
      <c r="C10" s="311">
        <v>0</v>
      </c>
      <c r="D10" s="310">
        <v>0</v>
      </c>
      <c r="E10" s="308"/>
    </row>
    <row r="11" spans="1:6" x14ac:dyDescent="0.3">
      <c r="A11" s="80">
        <v>2.1</v>
      </c>
      <c r="B11" s="86" t="s">
        <v>95</v>
      </c>
      <c r="C11" s="312">
        <v>0</v>
      </c>
      <c r="D11" s="313">
        <v>0</v>
      </c>
      <c r="E11" s="314"/>
    </row>
    <row r="12" spans="1:6" ht="23.45" customHeight="1" x14ac:dyDescent="0.3">
      <c r="A12" s="80">
        <v>3</v>
      </c>
      <c r="B12" s="87" t="s">
        <v>96</v>
      </c>
      <c r="C12" s="315">
        <v>0</v>
      </c>
      <c r="D12" s="313">
        <v>0</v>
      </c>
      <c r="E12" s="314"/>
    </row>
    <row r="13" spans="1:6" ht="23.1" customHeight="1" x14ac:dyDescent="0.3">
      <c r="A13" s="80">
        <v>4</v>
      </c>
      <c r="B13" s="88" t="s">
        <v>97</v>
      </c>
      <c r="C13" s="315">
        <v>0</v>
      </c>
      <c r="D13" s="313">
        <v>0</v>
      </c>
      <c r="E13" s="314"/>
    </row>
    <row r="14" spans="1:6" x14ac:dyDescent="0.3">
      <c r="A14" s="80">
        <v>5</v>
      </c>
      <c r="B14" s="88" t="s">
        <v>98</v>
      </c>
      <c r="C14" s="315">
        <f>SUM(C15:C17)</f>
        <v>54000</v>
      </c>
      <c r="D14" s="313"/>
      <c r="E14" s="314"/>
    </row>
    <row r="15" spans="1:6" x14ac:dyDescent="0.3">
      <c r="A15" s="80">
        <v>5.0999999999999996</v>
      </c>
      <c r="B15" s="91" t="s">
        <v>99</v>
      </c>
      <c r="C15" s="316">
        <v>54000</v>
      </c>
      <c r="D15" s="313">
        <v>0</v>
      </c>
      <c r="E15" s="308"/>
    </row>
    <row r="16" spans="1:6" x14ac:dyDescent="0.3">
      <c r="A16" s="80">
        <v>5.2</v>
      </c>
      <c r="B16" s="91" t="s">
        <v>100</v>
      </c>
      <c r="C16" s="309">
        <v>0</v>
      </c>
      <c r="D16" s="310">
        <v>0</v>
      </c>
      <c r="E16" s="308"/>
    </row>
    <row r="17" spans="1:5" x14ac:dyDescent="0.3">
      <c r="A17" s="80">
        <v>5.3</v>
      </c>
      <c r="B17" s="91" t="s">
        <v>101</v>
      </c>
      <c r="C17" s="309">
        <v>0</v>
      </c>
      <c r="D17" s="310">
        <v>0</v>
      </c>
      <c r="E17" s="308"/>
    </row>
    <row r="18" spans="1:5" x14ac:dyDescent="0.3">
      <c r="A18" s="80">
        <v>6</v>
      </c>
      <c r="B18" s="87" t="s">
        <v>102</v>
      </c>
      <c r="C18" s="311">
        <f>SUM(C19:C20)</f>
        <v>738768060.31500912</v>
      </c>
      <c r="D18" s="310"/>
      <c r="E18" s="308"/>
    </row>
    <row r="19" spans="1:5" x14ac:dyDescent="0.3">
      <c r="A19" s="80">
        <v>6.1</v>
      </c>
      <c r="B19" s="91" t="s">
        <v>100</v>
      </c>
      <c r="C19" s="312">
        <v>16902279.98</v>
      </c>
      <c r="D19" s="310">
        <v>0</v>
      </c>
      <c r="E19" s="308"/>
    </row>
    <row r="20" spans="1:5" x14ac:dyDescent="0.3">
      <c r="A20" s="80">
        <v>6.2</v>
      </c>
      <c r="B20" s="91" t="s">
        <v>101</v>
      </c>
      <c r="C20" s="312">
        <v>721865780.3350091</v>
      </c>
      <c r="D20" s="310">
        <v>0</v>
      </c>
      <c r="E20" s="308"/>
    </row>
    <row r="21" spans="1:5" x14ac:dyDescent="0.3">
      <c r="A21" s="80">
        <v>7</v>
      </c>
      <c r="B21" s="92" t="s">
        <v>103</v>
      </c>
      <c r="C21" s="315">
        <v>0</v>
      </c>
      <c r="D21" s="310">
        <v>0</v>
      </c>
      <c r="E21" s="308"/>
    </row>
    <row r="22" spans="1:5" x14ac:dyDescent="0.3">
      <c r="A22" s="80">
        <v>8</v>
      </c>
      <c r="B22" s="93" t="s">
        <v>104</v>
      </c>
      <c r="C22" s="311">
        <v>0</v>
      </c>
      <c r="D22" s="310">
        <v>0</v>
      </c>
      <c r="E22" s="308"/>
    </row>
    <row r="23" spans="1:5" x14ac:dyDescent="0.3">
      <c r="A23" s="80">
        <v>9</v>
      </c>
      <c r="B23" s="88" t="s">
        <v>105</v>
      </c>
      <c r="C23" s="311">
        <f>SUM(C24:C25)</f>
        <v>15468331.68</v>
      </c>
      <c r="D23" s="317"/>
      <c r="E23" s="308"/>
    </row>
    <row r="24" spans="1:5" x14ac:dyDescent="0.3">
      <c r="A24" s="80">
        <v>9.1</v>
      </c>
      <c r="B24" s="94" t="s">
        <v>106</v>
      </c>
      <c r="C24" s="318">
        <v>15468331.68</v>
      </c>
      <c r="D24" s="319">
        <v>0</v>
      </c>
      <c r="E24" s="308"/>
    </row>
    <row r="25" spans="1:5" x14ac:dyDescent="0.3">
      <c r="A25" s="80">
        <v>9.1999999999999993</v>
      </c>
      <c r="B25" s="94" t="s">
        <v>107</v>
      </c>
      <c r="C25" s="320">
        <v>0</v>
      </c>
      <c r="D25" s="321">
        <v>0</v>
      </c>
      <c r="E25" s="322"/>
    </row>
    <row r="26" spans="1:5" x14ac:dyDescent="0.3">
      <c r="A26" s="80">
        <v>10</v>
      </c>
      <c r="B26" s="88" t="s">
        <v>108</v>
      </c>
      <c r="C26" s="323">
        <f>SUM(C27:C28)</f>
        <v>5530847.5099999979</v>
      </c>
      <c r="D26" s="324" t="s">
        <v>345</v>
      </c>
      <c r="E26" s="308"/>
    </row>
    <row r="27" spans="1:5" x14ac:dyDescent="0.3">
      <c r="A27" s="80">
        <v>10.1</v>
      </c>
      <c r="B27" s="94" t="s">
        <v>109</v>
      </c>
      <c r="C27" s="309">
        <v>0</v>
      </c>
      <c r="D27" s="310">
        <v>0</v>
      </c>
      <c r="E27" s="308"/>
    </row>
    <row r="28" spans="1:5" x14ac:dyDescent="0.3">
      <c r="A28" s="80">
        <v>10.199999999999999</v>
      </c>
      <c r="B28" s="94" t="s">
        <v>110</v>
      </c>
      <c r="C28" s="309">
        <v>5530847.5099999979</v>
      </c>
      <c r="D28" s="310">
        <v>0</v>
      </c>
      <c r="E28" s="308"/>
    </row>
    <row r="29" spans="1:5" x14ac:dyDescent="0.3">
      <c r="A29" s="80">
        <v>11</v>
      </c>
      <c r="B29" s="88" t="s">
        <v>111</v>
      </c>
      <c r="C29" s="311">
        <f>SUM(C30:C31)</f>
        <v>1551836.34</v>
      </c>
      <c r="D29" s="310"/>
      <c r="E29" s="308"/>
    </row>
    <row r="30" spans="1:5" x14ac:dyDescent="0.3">
      <c r="A30" s="80">
        <v>11.1</v>
      </c>
      <c r="B30" s="94" t="s">
        <v>112</v>
      </c>
      <c r="C30" s="309">
        <v>1551836.34</v>
      </c>
      <c r="D30" s="310">
        <v>0</v>
      </c>
      <c r="E30" s="308"/>
    </row>
    <row r="31" spans="1:5" x14ac:dyDescent="0.3">
      <c r="A31" s="80">
        <v>11.2</v>
      </c>
      <c r="B31" s="94" t="s">
        <v>113</v>
      </c>
      <c r="C31" s="309">
        <v>0</v>
      </c>
      <c r="D31" s="310">
        <v>0</v>
      </c>
      <c r="E31" s="308"/>
    </row>
    <row r="32" spans="1:5" x14ac:dyDescent="0.3">
      <c r="A32" s="80">
        <v>13</v>
      </c>
      <c r="B32" s="88" t="s">
        <v>114</v>
      </c>
      <c r="C32" s="311">
        <v>21552766.279999997</v>
      </c>
      <c r="D32" s="310">
        <v>0</v>
      </c>
      <c r="E32" s="308"/>
    </row>
    <row r="33" spans="1:5" x14ac:dyDescent="0.3">
      <c r="A33" s="80">
        <v>13.1</v>
      </c>
      <c r="B33" s="95" t="s">
        <v>115</v>
      </c>
      <c r="C33" s="309">
        <v>13135475.309999999</v>
      </c>
      <c r="D33" s="310">
        <v>0</v>
      </c>
      <c r="E33" s="308"/>
    </row>
    <row r="34" spans="1:5" x14ac:dyDescent="0.3">
      <c r="A34" s="80">
        <v>13.2</v>
      </c>
      <c r="B34" s="95" t="s">
        <v>116</v>
      </c>
      <c r="C34" s="318">
        <v>0</v>
      </c>
      <c r="D34" s="319">
        <v>0</v>
      </c>
      <c r="E34" s="308"/>
    </row>
    <row r="35" spans="1:5" x14ac:dyDescent="0.3">
      <c r="A35" s="80">
        <v>14</v>
      </c>
      <c r="B35" s="96" t="s">
        <v>117</v>
      </c>
      <c r="C35" s="325">
        <f>SUM(C6,C10,C12,C13,C14,C18,C21,C22,C23,C26,C29,C32)</f>
        <v>879782015.23500907</v>
      </c>
      <c r="D35" s="319"/>
      <c r="E35" s="308"/>
    </row>
    <row r="36" spans="1:5" x14ac:dyDescent="0.3">
      <c r="A36" s="80"/>
      <c r="B36" s="97" t="s">
        <v>118</v>
      </c>
      <c r="C36" s="326"/>
      <c r="D36" s="327"/>
      <c r="E36" s="308"/>
    </row>
    <row r="37" spans="1:5" x14ac:dyDescent="0.3">
      <c r="A37" s="80">
        <v>15</v>
      </c>
      <c r="B37" s="98" t="s">
        <v>119</v>
      </c>
      <c r="C37" s="320">
        <v>0</v>
      </c>
      <c r="D37" s="321">
        <v>0</v>
      </c>
      <c r="E37" s="322"/>
    </row>
    <row r="38" spans="1:5" x14ac:dyDescent="0.3">
      <c r="A38" s="80">
        <v>15.1</v>
      </c>
      <c r="B38" s="86" t="s">
        <v>95</v>
      </c>
      <c r="C38" s="309">
        <v>0</v>
      </c>
      <c r="D38" s="310">
        <v>0</v>
      </c>
      <c r="E38" s="308"/>
    </row>
    <row r="39" spans="1:5" ht="21" x14ac:dyDescent="0.3">
      <c r="A39" s="80">
        <v>16</v>
      </c>
      <c r="B39" s="92" t="s">
        <v>120</v>
      </c>
      <c r="C39" s="311">
        <v>0</v>
      </c>
      <c r="D39" s="310">
        <v>0</v>
      </c>
      <c r="E39" s="308"/>
    </row>
    <row r="40" spans="1:5" x14ac:dyDescent="0.3">
      <c r="A40" s="80">
        <v>17</v>
      </c>
      <c r="B40" s="92" t="s">
        <v>121</v>
      </c>
      <c r="C40" s="311">
        <f>SUM(C41:C44)</f>
        <v>638629790.76999998</v>
      </c>
      <c r="D40" s="310"/>
      <c r="E40" s="308"/>
    </row>
    <row r="41" spans="1:5" x14ac:dyDescent="0.3">
      <c r="A41" s="80">
        <v>17.100000000000001</v>
      </c>
      <c r="B41" s="99" t="s">
        <v>122</v>
      </c>
      <c r="C41" s="309">
        <v>606422916.60000002</v>
      </c>
      <c r="D41" s="310">
        <v>0</v>
      </c>
      <c r="E41" s="308"/>
    </row>
    <row r="42" spans="1:5" x14ac:dyDescent="0.3">
      <c r="A42" s="328">
        <v>17.2</v>
      </c>
      <c r="B42" s="329" t="s">
        <v>123</v>
      </c>
      <c r="C42" s="318">
        <v>0</v>
      </c>
      <c r="D42" s="319">
        <v>0</v>
      </c>
      <c r="E42" s="308"/>
    </row>
    <row r="43" spans="1:5" x14ac:dyDescent="0.3">
      <c r="A43" s="80">
        <v>17.3</v>
      </c>
      <c r="B43" s="330" t="s">
        <v>124</v>
      </c>
      <c r="C43" s="331">
        <v>24584596.530000001</v>
      </c>
      <c r="D43" s="332">
        <v>0</v>
      </c>
      <c r="E43" s="308"/>
    </row>
    <row r="44" spans="1:5" x14ac:dyDescent="0.3">
      <c r="A44" s="80">
        <v>17.399999999999999</v>
      </c>
      <c r="B44" s="330" t="s">
        <v>125</v>
      </c>
      <c r="C44" s="331">
        <v>7622277.6399999997</v>
      </c>
      <c r="D44" s="332">
        <v>0</v>
      </c>
      <c r="E44" s="308"/>
    </row>
    <row r="45" spans="1:5" x14ac:dyDescent="0.3">
      <c r="A45" s="80">
        <v>18</v>
      </c>
      <c r="B45" s="333" t="s">
        <v>126</v>
      </c>
      <c r="C45" s="334">
        <v>682914.62000000011</v>
      </c>
      <c r="D45" s="335">
        <v>0</v>
      </c>
      <c r="E45" s="322"/>
    </row>
    <row r="46" spans="1:5" x14ac:dyDescent="0.3">
      <c r="A46" s="80">
        <v>19</v>
      </c>
      <c r="B46" s="333" t="s">
        <v>127</v>
      </c>
      <c r="C46" s="336">
        <f>SUM(C47:C48)</f>
        <v>6715439.1400000006</v>
      </c>
      <c r="D46" s="337"/>
    </row>
    <row r="47" spans="1:5" x14ac:dyDescent="0.3">
      <c r="A47" s="80">
        <v>19.100000000000001</v>
      </c>
      <c r="B47" s="338" t="s">
        <v>128</v>
      </c>
      <c r="C47" s="339">
        <v>6701945.8700000001</v>
      </c>
      <c r="D47" s="337">
        <v>0</v>
      </c>
    </row>
    <row r="48" spans="1:5" x14ac:dyDescent="0.3">
      <c r="A48" s="80">
        <v>19.2</v>
      </c>
      <c r="B48" s="338" t="s">
        <v>129</v>
      </c>
      <c r="C48" s="339">
        <v>13493.270000000019</v>
      </c>
      <c r="D48" s="337">
        <v>0</v>
      </c>
    </row>
    <row r="49" spans="1:4" x14ac:dyDescent="0.3">
      <c r="A49" s="80">
        <v>20</v>
      </c>
      <c r="B49" s="96" t="s">
        <v>130</v>
      </c>
      <c r="C49" s="336">
        <v>21479966</v>
      </c>
      <c r="D49" s="324" t="s">
        <v>345</v>
      </c>
    </row>
    <row r="50" spans="1:4" x14ac:dyDescent="0.3">
      <c r="A50" s="80">
        <v>21</v>
      </c>
      <c r="B50" s="85" t="s">
        <v>131</v>
      </c>
      <c r="C50" s="336">
        <v>4116916.3699999996</v>
      </c>
      <c r="D50" s="337">
        <v>0</v>
      </c>
    </row>
    <row r="51" spans="1:4" x14ac:dyDescent="0.3">
      <c r="A51" s="80">
        <v>21.1</v>
      </c>
      <c r="B51" s="84" t="s">
        <v>132</v>
      </c>
      <c r="C51" s="339">
        <v>0</v>
      </c>
      <c r="D51" s="337">
        <v>0</v>
      </c>
    </row>
    <row r="52" spans="1:4" x14ac:dyDescent="0.3">
      <c r="A52" s="80">
        <v>22</v>
      </c>
      <c r="B52" s="96" t="s">
        <v>133</v>
      </c>
      <c r="C52" s="336">
        <f>SUM(C37,C39,C40,C45,C46,C49,C50)</f>
        <v>671625026.89999998</v>
      </c>
      <c r="D52" s="337"/>
    </row>
    <row r="53" spans="1:4" x14ac:dyDescent="0.3">
      <c r="A53" s="80"/>
      <c r="B53" s="97" t="s">
        <v>134</v>
      </c>
      <c r="C53" s="340"/>
      <c r="D53" s="337"/>
    </row>
    <row r="54" spans="1:4" x14ac:dyDescent="0.3">
      <c r="A54" s="80">
        <v>23</v>
      </c>
      <c r="B54" s="96" t="s">
        <v>135</v>
      </c>
      <c r="C54" s="341">
        <v>76000000</v>
      </c>
      <c r="D54" s="337">
        <v>0</v>
      </c>
    </row>
    <row r="55" spans="1:4" x14ac:dyDescent="0.3">
      <c r="A55" s="80">
        <v>24</v>
      </c>
      <c r="B55" s="96" t="s">
        <v>136</v>
      </c>
      <c r="C55" s="341">
        <v>30000000</v>
      </c>
      <c r="D55" s="337">
        <v>0</v>
      </c>
    </row>
    <row r="56" spans="1:4" x14ac:dyDescent="0.3">
      <c r="A56" s="80">
        <v>25</v>
      </c>
      <c r="B56" s="103" t="s">
        <v>137</v>
      </c>
      <c r="C56" s="341">
        <v>0</v>
      </c>
      <c r="D56" s="337">
        <v>0</v>
      </c>
    </row>
    <row r="57" spans="1:4" x14ac:dyDescent="0.3">
      <c r="A57" s="80">
        <v>26</v>
      </c>
      <c r="B57" s="333" t="s">
        <v>138</v>
      </c>
      <c r="C57" s="341">
        <v>0</v>
      </c>
      <c r="D57" s="337">
        <v>0</v>
      </c>
    </row>
    <row r="58" spans="1:4" x14ac:dyDescent="0.3">
      <c r="A58" s="80">
        <v>27</v>
      </c>
      <c r="B58" s="333" t="s">
        <v>139</v>
      </c>
      <c r="C58" s="341">
        <f>SUM(C59:C60)</f>
        <v>0</v>
      </c>
      <c r="D58" s="337"/>
    </row>
    <row r="59" spans="1:4" x14ac:dyDescent="0.3">
      <c r="A59" s="80">
        <v>27.1</v>
      </c>
      <c r="B59" s="342" t="s">
        <v>140</v>
      </c>
      <c r="C59" s="331">
        <v>0</v>
      </c>
      <c r="D59" s="337">
        <v>0</v>
      </c>
    </row>
    <row r="60" spans="1:4" x14ac:dyDescent="0.3">
      <c r="A60" s="80">
        <v>27.2</v>
      </c>
      <c r="B60" s="330" t="s">
        <v>141</v>
      </c>
      <c r="C60" s="331">
        <v>0</v>
      </c>
      <c r="D60" s="337">
        <v>0</v>
      </c>
    </row>
    <row r="61" spans="1:4" x14ac:dyDescent="0.3">
      <c r="A61" s="80">
        <v>28</v>
      </c>
      <c r="B61" s="85" t="s">
        <v>142</v>
      </c>
      <c r="C61" s="341">
        <v>0</v>
      </c>
      <c r="D61" s="337">
        <v>0</v>
      </c>
    </row>
    <row r="62" spans="1:4" x14ac:dyDescent="0.3">
      <c r="A62" s="80">
        <v>29</v>
      </c>
      <c r="B62" s="333" t="s">
        <v>143</v>
      </c>
      <c r="C62" s="341">
        <f>SUM(C63:C65)</f>
        <v>1846072.25</v>
      </c>
      <c r="D62" s="337"/>
    </row>
    <row r="63" spans="1:4" x14ac:dyDescent="0.3">
      <c r="A63" s="80">
        <v>29.1</v>
      </c>
      <c r="B63" s="343" t="s">
        <v>144</v>
      </c>
      <c r="C63" s="331">
        <v>1846072.25</v>
      </c>
      <c r="D63" s="337">
        <v>0</v>
      </c>
    </row>
    <row r="64" spans="1:4" ht="24" customHeight="1" x14ac:dyDescent="0.3">
      <c r="A64" s="80">
        <v>29.2</v>
      </c>
      <c r="B64" s="342" t="s">
        <v>145</v>
      </c>
      <c r="C64" s="331">
        <v>0</v>
      </c>
      <c r="D64" s="337">
        <v>0</v>
      </c>
    </row>
    <row r="65" spans="1:4" ht="21.95" customHeight="1" x14ac:dyDescent="0.3">
      <c r="A65" s="80">
        <v>29.3</v>
      </c>
      <c r="B65" s="344" t="s">
        <v>146</v>
      </c>
      <c r="C65" s="331">
        <v>0</v>
      </c>
      <c r="D65" s="337">
        <v>0</v>
      </c>
    </row>
    <row r="66" spans="1:4" x14ac:dyDescent="0.3">
      <c r="A66" s="80">
        <v>30</v>
      </c>
      <c r="B66" s="106" t="s">
        <v>147</v>
      </c>
      <c r="C66" s="341">
        <v>94940924.590000033</v>
      </c>
      <c r="D66" s="337">
        <v>0</v>
      </c>
    </row>
    <row r="67" spans="1:4" x14ac:dyDescent="0.3">
      <c r="A67" s="80">
        <v>31</v>
      </c>
      <c r="B67" s="105" t="s">
        <v>148</v>
      </c>
      <c r="C67" s="341">
        <f>SUM(C54,C55,C56,C57,C58,C61,C62,C66)</f>
        <v>202786996.84000003</v>
      </c>
      <c r="D67" s="337">
        <v>0</v>
      </c>
    </row>
    <row r="68" spans="1:4" x14ac:dyDescent="0.3">
      <c r="A68" s="80">
        <v>32</v>
      </c>
      <c r="B68" s="106" t="s">
        <v>149</v>
      </c>
      <c r="C68" s="341">
        <f>SUM(C52,C67)</f>
        <v>874412023.74000001</v>
      </c>
      <c r="D68" s="337">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pane xSplit="2" ySplit="7" topLeftCell="K17" activePane="bottomRight" state="frozen"/>
      <selection activeCell="B46" sqref="B46:C46"/>
      <selection pane="topRight" activeCell="B46" sqref="B46:C46"/>
      <selection pane="bottomLeft" activeCell="B46" sqref="B46:C46"/>
      <selection pane="bottomRight" activeCell="B46" sqref="B46:C46"/>
    </sheetView>
  </sheetViews>
  <sheetFormatPr defaultColWidth="9.140625" defaultRowHeight="12.75" x14ac:dyDescent="0.2"/>
  <cols>
    <col min="1" max="1" width="10.5703125" style="20" bestFit="1" customWidth="1"/>
    <col min="2" max="2" width="97" style="20" bestFit="1" customWidth="1"/>
    <col min="3" max="3" width="12.7109375" style="20" bestFit="1" customWidth="1"/>
    <col min="4" max="4" width="13.42578125" style="20" bestFit="1" customWidth="1"/>
    <col min="5" max="5" width="12.7109375" style="20" bestFit="1" customWidth="1"/>
    <col min="6" max="6" width="13.42578125" style="20" bestFit="1" customWidth="1"/>
    <col min="7" max="7" width="9.5703125" style="20" bestFit="1" customWidth="1"/>
    <col min="8" max="8" width="13.42578125" style="20" bestFit="1" customWidth="1"/>
    <col min="9" max="9" width="12.7109375" style="20" bestFit="1" customWidth="1"/>
    <col min="10" max="10" width="13.42578125" style="20" bestFit="1" customWidth="1"/>
    <col min="11" max="11" width="9.5703125" style="20" bestFit="1" customWidth="1"/>
    <col min="12" max="12" width="13.42578125" style="20" bestFit="1" customWidth="1"/>
    <col min="13" max="13" width="13.5703125" style="20" bestFit="1" customWidth="1"/>
    <col min="14" max="14" width="13.42578125" style="20" bestFit="1" customWidth="1"/>
    <col min="15" max="15" width="12.7109375" style="20" bestFit="1" customWidth="1"/>
    <col min="16" max="16" width="13.42578125" style="20" bestFit="1" customWidth="1"/>
    <col min="17" max="17" width="9.5703125" style="20" bestFit="1" customWidth="1"/>
    <col min="18" max="18" width="13.42578125" style="20" bestFit="1" customWidth="1"/>
    <col min="19" max="19" width="31.5703125" style="20" bestFit="1" customWidth="1"/>
    <col min="20" max="16384" width="9.140625" style="141"/>
  </cols>
  <sheetData>
    <row r="1" spans="1:19" x14ac:dyDescent="0.2">
      <c r="A1" s="20" t="s">
        <v>37</v>
      </c>
      <c r="B1" s="20" t="str">
        <f>Info!C2</f>
        <v>სს "ხალიკ ბანკი საქართველო"</v>
      </c>
    </row>
    <row r="2" spans="1:19" x14ac:dyDescent="0.2">
      <c r="A2" s="20" t="s">
        <v>38</v>
      </c>
      <c r="B2" s="24">
        <f>'1. key ratios'!B2</f>
        <v>45199</v>
      </c>
    </row>
    <row r="4" spans="1:19" ht="39" thickBot="1" x14ac:dyDescent="0.25">
      <c r="A4" s="237" t="s">
        <v>346</v>
      </c>
      <c r="B4" s="345" t="s">
        <v>347</v>
      </c>
    </row>
    <row r="5" spans="1:19" x14ac:dyDescent="0.2">
      <c r="A5" s="346"/>
      <c r="B5" s="347"/>
      <c r="C5" s="348" t="s">
        <v>248</v>
      </c>
      <c r="D5" s="348" t="s">
        <v>249</v>
      </c>
      <c r="E5" s="348" t="s">
        <v>250</v>
      </c>
      <c r="F5" s="348" t="s">
        <v>348</v>
      </c>
      <c r="G5" s="348" t="s">
        <v>349</v>
      </c>
      <c r="H5" s="348" t="s">
        <v>350</v>
      </c>
      <c r="I5" s="348" t="s">
        <v>351</v>
      </c>
      <c r="J5" s="348" t="s">
        <v>352</v>
      </c>
      <c r="K5" s="348" t="s">
        <v>353</v>
      </c>
      <c r="L5" s="348" t="s">
        <v>354</v>
      </c>
      <c r="M5" s="348" t="s">
        <v>355</v>
      </c>
      <c r="N5" s="348" t="s">
        <v>356</v>
      </c>
      <c r="O5" s="348" t="s">
        <v>357</v>
      </c>
      <c r="P5" s="348" t="s">
        <v>358</v>
      </c>
      <c r="Q5" s="348" t="s">
        <v>359</v>
      </c>
      <c r="R5" s="349" t="s">
        <v>360</v>
      </c>
      <c r="S5" s="350" t="s">
        <v>361</v>
      </c>
    </row>
    <row r="6" spans="1:19" ht="46.5" customHeight="1" x14ac:dyDescent="0.2">
      <c r="A6" s="351"/>
      <c r="B6" s="785" t="s">
        <v>362</v>
      </c>
      <c r="C6" s="781">
        <v>0</v>
      </c>
      <c r="D6" s="782"/>
      <c r="E6" s="781">
        <v>0.2</v>
      </c>
      <c r="F6" s="782"/>
      <c r="G6" s="781">
        <v>0.35</v>
      </c>
      <c r="H6" s="782"/>
      <c r="I6" s="781">
        <v>0.5</v>
      </c>
      <c r="J6" s="782"/>
      <c r="K6" s="781">
        <v>0.75</v>
      </c>
      <c r="L6" s="782"/>
      <c r="M6" s="781">
        <v>1</v>
      </c>
      <c r="N6" s="782"/>
      <c r="O6" s="781">
        <v>1.5</v>
      </c>
      <c r="P6" s="782"/>
      <c r="Q6" s="781">
        <v>2.5</v>
      </c>
      <c r="R6" s="782"/>
      <c r="S6" s="783" t="s">
        <v>363</v>
      </c>
    </row>
    <row r="7" spans="1:19" x14ac:dyDescent="0.2">
      <c r="A7" s="351"/>
      <c r="B7" s="786"/>
      <c r="C7" s="352" t="s">
        <v>364</v>
      </c>
      <c r="D7" s="352" t="s">
        <v>365</v>
      </c>
      <c r="E7" s="352" t="s">
        <v>364</v>
      </c>
      <c r="F7" s="352" t="s">
        <v>365</v>
      </c>
      <c r="G7" s="352" t="s">
        <v>364</v>
      </c>
      <c r="H7" s="352" t="s">
        <v>365</v>
      </c>
      <c r="I7" s="352" t="s">
        <v>364</v>
      </c>
      <c r="J7" s="352" t="s">
        <v>365</v>
      </c>
      <c r="K7" s="352" t="s">
        <v>364</v>
      </c>
      <c r="L7" s="352" t="s">
        <v>365</v>
      </c>
      <c r="M7" s="352" t="s">
        <v>364</v>
      </c>
      <c r="N7" s="352" t="s">
        <v>365</v>
      </c>
      <c r="O7" s="352" t="s">
        <v>364</v>
      </c>
      <c r="P7" s="352" t="s">
        <v>365</v>
      </c>
      <c r="Q7" s="352" t="s">
        <v>364</v>
      </c>
      <c r="R7" s="352" t="s">
        <v>365</v>
      </c>
      <c r="S7" s="784"/>
    </row>
    <row r="8" spans="1:19" s="358" customFormat="1" x14ac:dyDescent="0.2">
      <c r="A8" s="353">
        <v>1</v>
      </c>
      <c r="B8" s="354" t="s">
        <v>366</v>
      </c>
      <c r="C8" s="355">
        <v>35270786.510000005</v>
      </c>
      <c r="D8" s="355">
        <v>0</v>
      </c>
      <c r="E8" s="355">
        <v>0</v>
      </c>
      <c r="F8" s="356">
        <v>0</v>
      </c>
      <c r="G8" s="355">
        <v>0</v>
      </c>
      <c r="H8" s="355">
        <v>0</v>
      </c>
      <c r="I8" s="355">
        <v>0</v>
      </c>
      <c r="J8" s="355">
        <v>0</v>
      </c>
      <c r="K8" s="355">
        <v>0</v>
      </c>
      <c r="L8" s="355">
        <v>0</v>
      </c>
      <c r="M8" s="355">
        <v>88285517.189999983</v>
      </c>
      <c r="N8" s="355">
        <v>0</v>
      </c>
      <c r="O8" s="355">
        <v>0</v>
      </c>
      <c r="P8" s="355">
        <v>0</v>
      </c>
      <c r="Q8" s="355">
        <v>0</v>
      </c>
      <c r="R8" s="356">
        <v>0</v>
      </c>
      <c r="S8" s="357">
        <f>$C$6*SUM(C8:D8)+$E$6*SUM(E8:F8)+$G$6*SUM(G8:H8)+$I$6*SUM(I8:J8)+$K$6*SUM(K8:L8)+$M$6*SUM(M8:N8)+$O$6*SUM(O8:P8)+$Q$6*SUM(Q8:R8)</f>
        <v>88285517.189999983</v>
      </c>
    </row>
    <row r="9" spans="1:19" s="358" customFormat="1" x14ac:dyDescent="0.2">
      <c r="A9" s="353">
        <v>2</v>
      </c>
      <c r="B9" s="354" t="s">
        <v>367</v>
      </c>
      <c r="C9" s="355">
        <v>0</v>
      </c>
      <c r="D9" s="355">
        <v>0</v>
      </c>
      <c r="E9" s="355">
        <v>0</v>
      </c>
      <c r="F9" s="355">
        <v>0</v>
      </c>
      <c r="G9" s="355">
        <v>0</v>
      </c>
      <c r="H9" s="355">
        <v>0</v>
      </c>
      <c r="I9" s="355">
        <v>0</v>
      </c>
      <c r="J9" s="355">
        <v>0</v>
      </c>
      <c r="K9" s="355">
        <v>0</v>
      </c>
      <c r="L9" s="355">
        <v>0</v>
      </c>
      <c r="M9" s="355">
        <v>0</v>
      </c>
      <c r="N9" s="355">
        <v>0</v>
      </c>
      <c r="O9" s="355">
        <v>0</v>
      </c>
      <c r="P9" s="355">
        <v>0</v>
      </c>
      <c r="Q9" s="355">
        <v>0</v>
      </c>
      <c r="R9" s="356">
        <v>0</v>
      </c>
      <c r="S9" s="357">
        <f t="shared" ref="S9:S21" si="0">$C$6*SUM(C9:D9)+$E$6*SUM(E9:F9)+$G$6*SUM(G9:H9)+$I$6*SUM(I9:J9)+$K$6*SUM(K9:L9)+$M$6*SUM(M9:N9)+$O$6*SUM(O9:P9)+$Q$6*SUM(Q9:R9)</f>
        <v>0</v>
      </c>
    </row>
    <row r="10" spans="1:19" s="358" customFormat="1" x14ac:dyDescent="0.2">
      <c r="A10" s="353">
        <v>3</v>
      </c>
      <c r="B10" s="354" t="s">
        <v>368</v>
      </c>
      <c r="C10" s="355">
        <v>0</v>
      </c>
      <c r="D10" s="355">
        <v>0</v>
      </c>
      <c r="E10" s="355">
        <v>0</v>
      </c>
      <c r="F10" s="355">
        <v>0</v>
      </c>
      <c r="G10" s="355">
        <v>0</v>
      </c>
      <c r="H10" s="355">
        <v>0</v>
      </c>
      <c r="I10" s="355">
        <v>0</v>
      </c>
      <c r="J10" s="355">
        <v>0</v>
      </c>
      <c r="K10" s="355">
        <v>0</v>
      </c>
      <c r="L10" s="355">
        <v>0</v>
      </c>
      <c r="M10" s="355">
        <v>0</v>
      </c>
      <c r="N10" s="355">
        <v>0</v>
      </c>
      <c r="O10" s="355">
        <v>0</v>
      </c>
      <c r="P10" s="355">
        <v>0</v>
      </c>
      <c r="Q10" s="355">
        <v>0</v>
      </c>
      <c r="R10" s="356">
        <v>0</v>
      </c>
      <c r="S10" s="357">
        <f t="shared" si="0"/>
        <v>0</v>
      </c>
    </row>
    <row r="11" spans="1:19" s="358" customFormat="1" x14ac:dyDescent="0.2">
      <c r="A11" s="353">
        <v>4</v>
      </c>
      <c r="B11" s="354" t="s">
        <v>369</v>
      </c>
      <c r="C11" s="355">
        <v>0</v>
      </c>
      <c r="D11" s="355">
        <v>0</v>
      </c>
      <c r="E11" s="355">
        <v>0</v>
      </c>
      <c r="F11" s="355">
        <v>0</v>
      </c>
      <c r="G11" s="355">
        <v>0</v>
      </c>
      <c r="H11" s="355">
        <v>0</v>
      </c>
      <c r="I11" s="355">
        <v>0</v>
      </c>
      <c r="J11" s="355">
        <v>0</v>
      </c>
      <c r="K11" s="355">
        <v>0</v>
      </c>
      <c r="L11" s="355">
        <v>0</v>
      </c>
      <c r="M11" s="355">
        <v>0</v>
      </c>
      <c r="N11" s="355">
        <v>0</v>
      </c>
      <c r="O11" s="355">
        <v>0</v>
      </c>
      <c r="P11" s="355">
        <v>0</v>
      </c>
      <c r="Q11" s="355">
        <v>0</v>
      </c>
      <c r="R11" s="356">
        <v>0</v>
      </c>
      <c r="S11" s="357">
        <f t="shared" si="0"/>
        <v>0</v>
      </c>
    </row>
    <row r="12" spans="1:19" s="358" customFormat="1" x14ac:dyDescent="0.2">
      <c r="A12" s="353">
        <v>5</v>
      </c>
      <c r="B12" s="354" t="s">
        <v>370</v>
      </c>
      <c r="C12" s="355">
        <v>0</v>
      </c>
      <c r="D12" s="355">
        <v>0</v>
      </c>
      <c r="E12" s="355">
        <v>0</v>
      </c>
      <c r="F12" s="355">
        <v>0</v>
      </c>
      <c r="G12" s="355">
        <v>0</v>
      </c>
      <c r="H12" s="355">
        <v>0</v>
      </c>
      <c r="I12" s="355">
        <v>0</v>
      </c>
      <c r="J12" s="355">
        <v>0</v>
      </c>
      <c r="K12" s="355">
        <v>0</v>
      </c>
      <c r="L12" s="355">
        <v>0</v>
      </c>
      <c r="M12" s="355">
        <v>0</v>
      </c>
      <c r="N12" s="355">
        <v>0</v>
      </c>
      <c r="O12" s="355">
        <v>0</v>
      </c>
      <c r="P12" s="355">
        <v>0</v>
      </c>
      <c r="Q12" s="355">
        <v>0</v>
      </c>
      <c r="R12" s="356">
        <v>0</v>
      </c>
      <c r="S12" s="357">
        <f t="shared" si="0"/>
        <v>0</v>
      </c>
    </row>
    <row r="13" spans="1:19" s="358" customFormat="1" x14ac:dyDescent="0.2">
      <c r="A13" s="353">
        <v>6</v>
      </c>
      <c r="B13" s="354" t="s">
        <v>371</v>
      </c>
      <c r="C13" s="355">
        <v>0</v>
      </c>
      <c r="D13" s="355">
        <v>0</v>
      </c>
      <c r="E13" s="355">
        <v>36336407.355747856</v>
      </c>
      <c r="F13" s="355">
        <v>0</v>
      </c>
      <c r="G13" s="355">
        <v>0</v>
      </c>
      <c r="H13" s="355">
        <v>0</v>
      </c>
      <c r="I13" s="355">
        <v>25595144.91</v>
      </c>
      <c r="J13" s="355">
        <v>0</v>
      </c>
      <c r="K13" s="355">
        <v>0</v>
      </c>
      <c r="L13" s="355">
        <v>0</v>
      </c>
      <c r="M13" s="355">
        <v>29222.734252139999</v>
      </c>
      <c r="N13" s="355">
        <v>0</v>
      </c>
      <c r="O13" s="355">
        <v>0</v>
      </c>
      <c r="P13" s="355">
        <v>0</v>
      </c>
      <c r="Q13" s="355">
        <v>0</v>
      </c>
      <c r="R13" s="356">
        <v>0</v>
      </c>
      <c r="S13" s="357">
        <f t="shared" si="0"/>
        <v>20094076.660401709</v>
      </c>
    </row>
    <row r="14" spans="1:19" s="358" customFormat="1" x14ac:dyDescent="0.2">
      <c r="A14" s="353">
        <v>7</v>
      </c>
      <c r="B14" s="354" t="s">
        <v>372</v>
      </c>
      <c r="C14" s="355">
        <v>0</v>
      </c>
      <c r="D14" s="355">
        <v>0</v>
      </c>
      <c r="E14" s="355">
        <v>0</v>
      </c>
      <c r="F14" s="355">
        <v>0</v>
      </c>
      <c r="G14" s="355">
        <v>0</v>
      </c>
      <c r="H14" s="355">
        <v>0</v>
      </c>
      <c r="I14" s="355">
        <v>0</v>
      </c>
      <c r="J14" s="355">
        <v>0</v>
      </c>
      <c r="K14" s="355">
        <v>0</v>
      </c>
      <c r="L14" s="355">
        <v>0</v>
      </c>
      <c r="M14" s="355">
        <v>397150207.83649421</v>
      </c>
      <c r="N14" s="355">
        <v>13188924.080053819</v>
      </c>
      <c r="O14" s="355">
        <v>0</v>
      </c>
      <c r="P14" s="355">
        <v>0</v>
      </c>
      <c r="Q14" s="355">
        <v>0</v>
      </c>
      <c r="R14" s="356">
        <v>0</v>
      </c>
      <c r="S14" s="357">
        <f t="shared" si="0"/>
        <v>410339131.91654801</v>
      </c>
    </row>
    <row r="15" spans="1:19" s="358" customFormat="1" x14ac:dyDescent="0.2">
      <c r="A15" s="353">
        <v>8</v>
      </c>
      <c r="B15" s="354" t="s">
        <v>373</v>
      </c>
      <c r="C15" s="355">
        <v>0</v>
      </c>
      <c r="D15" s="355">
        <v>0</v>
      </c>
      <c r="E15" s="355">
        <v>0</v>
      </c>
      <c r="F15" s="355">
        <v>0</v>
      </c>
      <c r="G15" s="355">
        <v>0</v>
      </c>
      <c r="H15" s="355">
        <v>0</v>
      </c>
      <c r="I15" s="355">
        <v>0</v>
      </c>
      <c r="J15" s="355">
        <v>0</v>
      </c>
      <c r="K15" s="355">
        <v>142519949.83861408</v>
      </c>
      <c r="L15" s="355">
        <v>0</v>
      </c>
      <c r="M15" s="355">
        <v>0</v>
      </c>
      <c r="N15" s="355">
        <v>1020626.4649999992</v>
      </c>
      <c r="O15" s="355">
        <v>0</v>
      </c>
      <c r="P15" s="355">
        <v>0</v>
      </c>
      <c r="Q15" s="355">
        <v>0</v>
      </c>
      <c r="R15" s="356">
        <v>0</v>
      </c>
      <c r="S15" s="357">
        <f t="shared" si="0"/>
        <v>107910588.84396055</v>
      </c>
    </row>
    <row r="16" spans="1:19" s="358" customFormat="1" x14ac:dyDescent="0.2">
      <c r="A16" s="353">
        <v>9</v>
      </c>
      <c r="B16" s="354" t="s">
        <v>374</v>
      </c>
      <c r="C16" s="355">
        <v>0</v>
      </c>
      <c r="D16" s="355">
        <v>0</v>
      </c>
      <c r="E16" s="355">
        <v>0</v>
      </c>
      <c r="F16" s="355">
        <v>0</v>
      </c>
      <c r="G16" s="355">
        <v>0</v>
      </c>
      <c r="H16" s="355">
        <v>0</v>
      </c>
      <c r="I16" s="355">
        <v>0</v>
      </c>
      <c r="J16" s="355">
        <v>0</v>
      </c>
      <c r="K16" s="355">
        <v>0</v>
      </c>
      <c r="L16" s="355">
        <v>0</v>
      </c>
      <c r="M16" s="355">
        <v>0</v>
      </c>
      <c r="N16" s="355">
        <v>0</v>
      </c>
      <c r="O16" s="355">
        <v>0</v>
      </c>
      <c r="P16" s="355">
        <v>0</v>
      </c>
      <c r="Q16" s="355">
        <v>0</v>
      </c>
      <c r="R16" s="356">
        <v>0</v>
      </c>
      <c r="S16" s="357">
        <f t="shared" si="0"/>
        <v>0</v>
      </c>
    </row>
    <row r="17" spans="1:19" s="358" customFormat="1" x14ac:dyDescent="0.2">
      <c r="A17" s="353">
        <v>10</v>
      </c>
      <c r="B17" s="354" t="s">
        <v>375</v>
      </c>
      <c r="C17" s="355">
        <v>0</v>
      </c>
      <c r="D17" s="355">
        <v>0</v>
      </c>
      <c r="E17" s="355">
        <v>0</v>
      </c>
      <c r="F17" s="355">
        <v>0</v>
      </c>
      <c r="G17" s="355">
        <v>0</v>
      </c>
      <c r="H17" s="355">
        <v>0</v>
      </c>
      <c r="I17" s="355">
        <v>0</v>
      </c>
      <c r="J17" s="355">
        <v>0</v>
      </c>
      <c r="K17" s="355">
        <v>0</v>
      </c>
      <c r="L17" s="355">
        <v>0</v>
      </c>
      <c r="M17" s="355">
        <v>12465398.267849663</v>
      </c>
      <c r="N17" s="355">
        <v>9700.1200000000008</v>
      </c>
      <c r="O17" s="355">
        <v>16394099.939796081</v>
      </c>
      <c r="P17" s="355">
        <v>0</v>
      </c>
      <c r="Q17" s="355">
        <v>0</v>
      </c>
      <c r="R17" s="356">
        <v>0</v>
      </c>
      <c r="S17" s="357">
        <f t="shared" si="0"/>
        <v>37066248.297543779</v>
      </c>
    </row>
    <row r="18" spans="1:19" s="358" customFormat="1" x14ac:dyDescent="0.2">
      <c r="A18" s="353">
        <v>11</v>
      </c>
      <c r="B18" s="354" t="s">
        <v>376</v>
      </c>
      <c r="C18" s="355">
        <v>0</v>
      </c>
      <c r="D18" s="355">
        <v>0</v>
      </c>
      <c r="E18" s="355">
        <v>0</v>
      </c>
      <c r="F18" s="355">
        <v>0</v>
      </c>
      <c r="G18" s="355">
        <v>0</v>
      </c>
      <c r="H18" s="355">
        <v>0</v>
      </c>
      <c r="I18" s="355">
        <v>0</v>
      </c>
      <c r="J18" s="355">
        <v>0</v>
      </c>
      <c r="K18" s="355">
        <v>0</v>
      </c>
      <c r="L18" s="355">
        <v>0</v>
      </c>
      <c r="M18" s="355">
        <v>0</v>
      </c>
      <c r="N18" s="355">
        <v>0</v>
      </c>
      <c r="O18" s="355">
        <v>0</v>
      </c>
      <c r="P18" s="355">
        <v>0</v>
      </c>
      <c r="Q18" s="355">
        <v>0</v>
      </c>
      <c r="R18" s="356">
        <v>0</v>
      </c>
      <c r="S18" s="357">
        <f t="shared" si="0"/>
        <v>0</v>
      </c>
    </row>
    <row r="19" spans="1:19" s="358" customFormat="1" x14ac:dyDescent="0.2">
      <c r="A19" s="353">
        <v>12</v>
      </c>
      <c r="B19" s="354" t="s">
        <v>377</v>
      </c>
      <c r="C19" s="355">
        <v>0</v>
      </c>
      <c r="D19" s="355">
        <v>0</v>
      </c>
      <c r="E19" s="355">
        <v>0</v>
      </c>
      <c r="F19" s="355">
        <v>0</v>
      </c>
      <c r="G19" s="355">
        <v>0</v>
      </c>
      <c r="H19" s="355">
        <v>0</v>
      </c>
      <c r="I19" s="355">
        <v>0</v>
      </c>
      <c r="J19" s="355">
        <v>0</v>
      </c>
      <c r="K19" s="355">
        <v>0</v>
      </c>
      <c r="L19" s="355">
        <v>0</v>
      </c>
      <c r="M19" s="355">
        <v>0</v>
      </c>
      <c r="N19" s="355">
        <v>0</v>
      </c>
      <c r="O19" s="355">
        <v>0</v>
      </c>
      <c r="P19" s="355">
        <v>0</v>
      </c>
      <c r="Q19" s="355">
        <v>0</v>
      </c>
      <c r="R19" s="356">
        <v>0</v>
      </c>
      <c r="S19" s="357">
        <f t="shared" si="0"/>
        <v>0</v>
      </c>
    </row>
    <row r="20" spans="1:19" s="358" customFormat="1" x14ac:dyDescent="0.2">
      <c r="A20" s="353">
        <v>13</v>
      </c>
      <c r="B20" s="354" t="s">
        <v>378</v>
      </c>
      <c r="C20" s="355">
        <v>0</v>
      </c>
      <c r="D20" s="355">
        <v>0</v>
      </c>
      <c r="E20" s="355">
        <v>0</v>
      </c>
      <c r="F20" s="355">
        <v>0</v>
      </c>
      <c r="G20" s="355">
        <v>0</v>
      </c>
      <c r="H20" s="355">
        <v>0</v>
      </c>
      <c r="I20" s="355">
        <v>0</v>
      </c>
      <c r="J20" s="355">
        <v>0</v>
      </c>
      <c r="K20" s="355">
        <v>0</v>
      </c>
      <c r="L20" s="355">
        <v>0</v>
      </c>
      <c r="M20" s="355">
        <v>0</v>
      </c>
      <c r="N20" s="355">
        <v>0</v>
      </c>
      <c r="O20" s="355">
        <v>0</v>
      </c>
      <c r="P20" s="355">
        <v>0</v>
      </c>
      <c r="Q20" s="355">
        <v>0</v>
      </c>
      <c r="R20" s="356">
        <v>0</v>
      </c>
      <c r="S20" s="357">
        <f t="shared" si="0"/>
        <v>0</v>
      </c>
    </row>
    <row r="21" spans="1:19" s="358" customFormat="1" x14ac:dyDescent="0.2">
      <c r="A21" s="353">
        <v>14</v>
      </c>
      <c r="B21" s="354" t="s">
        <v>379</v>
      </c>
      <c r="C21" s="355">
        <v>17242808.82</v>
      </c>
      <c r="D21" s="355">
        <v>0</v>
      </c>
      <c r="E21" s="355">
        <v>0</v>
      </c>
      <c r="F21" s="355">
        <v>0</v>
      </c>
      <c r="G21" s="355">
        <v>0</v>
      </c>
      <c r="H21" s="355">
        <v>0</v>
      </c>
      <c r="I21" s="355">
        <v>0</v>
      </c>
      <c r="J21" s="355">
        <v>0</v>
      </c>
      <c r="K21" s="355">
        <v>0</v>
      </c>
      <c r="L21" s="355">
        <v>0</v>
      </c>
      <c r="M21" s="355">
        <v>102961624.2122553</v>
      </c>
      <c r="N21" s="355">
        <v>212774.09900000002</v>
      </c>
      <c r="O21" s="355">
        <v>0</v>
      </c>
      <c r="P21" s="355">
        <v>0</v>
      </c>
      <c r="Q21" s="355">
        <v>0</v>
      </c>
      <c r="R21" s="356">
        <v>0</v>
      </c>
      <c r="S21" s="357">
        <f t="shared" si="0"/>
        <v>103174398.31125531</v>
      </c>
    </row>
    <row r="22" spans="1:19" ht="13.5" thickBot="1" x14ac:dyDescent="0.25">
      <c r="A22" s="359"/>
      <c r="B22" s="360" t="s">
        <v>88</v>
      </c>
      <c r="C22" s="361">
        <f>SUM(C8:C21)</f>
        <v>52513595.330000006</v>
      </c>
      <c r="D22" s="361">
        <f t="shared" ref="D22:S22" si="1">SUM(D8:D21)</f>
        <v>0</v>
      </c>
      <c r="E22" s="361">
        <f t="shared" si="1"/>
        <v>36336407.355747856</v>
      </c>
      <c r="F22" s="361">
        <f t="shared" si="1"/>
        <v>0</v>
      </c>
      <c r="G22" s="361">
        <f t="shared" si="1"/>
        <v>0</v>
      </c>
      <c r="H22" s="361">
        <f t="shared" si="1"/>
        <v>0</v>
      </c>
      <c r="I22" s="361">
        <f t="shared" si="1"/>
        <v>25595144.91</v>
      </c>
      <c r="J22" s="361">
        <f t="shared" si="1"/>
        <v>0</v>
      </c>
      <c r="K22" s="361">
        <f t="shared" si="1"/>
        <v>142519949.83861408</v>
      </c>
      <c r="L22" s="361">
        <f t="shared" si="1"/>
        <v>0</v>
      </c>
      <c r="M22" s="361">
        <f t="shared" si="1"/>
        <v>600891970.2408514</v>
      </c>
      <c r="N22" s="361">
        <f t="shared" si="1"/>
        <v>14432024.764053818</v>
      </c>
      <c r="O22" s="361">
        <f t="shared" si="1"/>
        <v>16394099.939796081</v>
      </c>
      <c r="P22" s="361">
        <f t="shared" si="1"/>
        <v>0</v>
      </c>
      <c r="Q22" s="361">
        <f t="shared" si="1"/>
        <v>0</v>
      </c>
      <c r="R22" s="361">
        <f t="shared" si="1"/>
        <v>0</v>
      </c>
      <c r="S22" s="362">
        <f t="shared" si="1"/>
        <v>766869961.2197094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55" zoomScaleNormal="55" workbookViewId="0">
      <pane xSplit="2" ySplit="6" topLeftCell="N7" activePane="bottomRight" state="frozen"/>
      <selection activeCell="B46" sqref="B46:C46"/>
      <selection pane="topRight" activeCell="B46" sqref="B46:C46"/>
      <selection pane="bottomLeft" activeCell="B46" sqref="B46:C46"/>
      <selection pane="bottomRight" activeCell="B46" sqref="B46:C46"/>
    </sheetView>
  </sheetViews>
  <sheetFormatPr defaultColWidth="9.140625" defaultRowHeight="12.75" x14ac:dyDescent="0.2"/>
  <cols>
    <col min="1" max="1" width="10.5703125" style="20" bestFit="1" customWidth="1"/>
    <col min="2" max="2" width="97" style="20" bestFit="1" customWidth="1"/>
    <col min="3" max="3" width="19" style="20" customWidth="1"/>
    <col min="4" max="4" width="19.5703125" style="20" customWidth="1"/>
    <col min="5" max="5" width="31.140625" style="20" customWidth="1"/>
    <col min="6" max="6" width="29.140625" style="20" customWidth="1"/>
    <col min="7" max="7" width="28.5703125" style="20" customWidth="1"/>
    <col min="8" max="8" width="26.42578125" style="20" customWidth="1"/>
    <col min="9" max="9" width="23.7109375" style="20" customWidth="1"/>
    <col min="10" max="10" width="21.5703125" style="20" customWidth="1"/>
    <col min="11" max="11" width="15.7109375" style="20" customWidth="1"/>
    <col min="12" max="12" width="13.28515625" style="20" customWidth="1"/>
    <col min="13" max="13" width="20.85546875" style="20" customWidth="1"/>
    <col min="14" max="14" width="19.28515625" style="20" customWidth="1"/>
    <col min="15" max="15" width="18.42578125" style="20" customWidth="1"/>
    <col min="16" max="16" width="19" style="20" customWidth="1"/>
    <col min="17" max="17" width="20.28515625" style="20" customWidth="1"/>
    <col min="18" max="18" width="18" style="20" customWidth="1"/>
    <col min="19" max="19" width="36" style="20" customWidth="1"/>
    <col min="20" max="20" width="19.42578125" style="20" customWidth="1"/>
    <col min="21" max="21" width="19.140625" style="20" customWidth="1"/>
    <col min="22" max="22" width="20" style="20" customWidth="1"/>
    <col min="23" max="16384" width="9.140625" style="141"/>
  </cols>
  <sheetData>
    <row r="1" spans="1:22" x14ac:dyDescent="0.2">
      <c r="A1" s="20" t="s">
        <v>37</v>
      </c>
      <c r="B1" s="20" t="str">
        <f>Info!C2</f>
        <v>სს "ხალიკ ბანკი საქართველო"</v>
      </c>
    </row>
    <row r="2" spans="1:22" x14ac:dyDescent="0.2">
      <c r="A2" s="20" t="s">
        <v>38</v>
      </c>
      <c r="B2" s="24">
        <f>'1. key ratios'!B2</f>
        <v>45199</v>
      </c>
    </row>
    <row r="4" spans="1:22" ht="27.75" thickBot="1" x14ac:dyDescent="0.35">
      <c r="A4" s="20" t="s">
        <v>380</v>
      </c>
      <c r="B4" s="363" t="s">
        <v>381</v>
      </c>
      <c r="V4" s="301" t="s">
        <v>230</v>
      </c>
    </row>
    <row r="5" spans="1:22" x14ac:dyDescent="0.2">
      <c r="A5" s="364"/>
      <c r="B5" s="365"/>
      <c r="C5" s="787" t="s">
        <v>382</v>
      </c>
      <c r="D5" s="788"/>
      <c r="E5" s="788"/>
      <c r="F5" s="788"/>
      <c r="G5" s="788"/>
      <c r="H5" s="788"/>
      <c r="I5" s="788"/>
      <c r="J5" s="788"/>
      <c r="K5" s="788"/>
      <c r="L5" s="789"/>
      <c r="M5" s="787" t="s">
        <v>383</v>
      </c>
      <c r="N5" s="788"/>
      <c r="O5" s="788"/>
      <c r="P5" s="788"/>
      <c r="Q5" s="788"/>
      <c r="R5" s="788"/>
      <c r="S5" s="789"/>
      <c r="T5" s="790" t="s">
        <v>384</v>
      </c>
      <c r="U5" s="790" t="s">
        <v>385</v>
      </c>
      <c r="V5" s="792" t="s">
        <v>386</v>
      </c>
    </row>
    <row r="6" spans="1:22" s="237" customFormat="1" ht="140.25" x14ac:dyDescent="0.25">
      <c r="A6" s="222"/>
      <c r="B6" s="366"/>
      <c r="C6" s="367" t="s">
        <v>387</v>
      </c>
      <c r="D6" s="368" t="s">
        <v>388</v>
      </c>
      <c r="E6" s="369" t="s">
        <v>389</v>
      </c>
      <c r="F6" s="370" t="s">
        <v>390</v>
      </c>
      <c r="G6" s="368" t="s">
        <v>391</v>
      </c>
      <c r="H6" s="368" t="s">
        <v>392</v>
      </c>
      <c r="I6" s="368" t="s">
        <v>393</v>
      </c>
      <c r="J6" s="368" t="s">
        <v>394</v>
      </c>
      <c r="K6" s="368" t="s">
        <v>395</v>
      </c>
      <c r="L6" s="371" t="s">
        <v>396</v>
      </c>
      <c r="M6" s="367" t="s">
        <v>397</v>
      </c>
      <c r="N6" s="368" t="s">
        <v>398</v>
      </c>
      <c r="O6" s="368" t="s">
        <v>399</v>
      </c>
      <c r="P6" s="368" t="s">
        <v>400</v>
      </c>
      <c r="Q6" s="368" t="s">
        <v>401</v>
      </c>
      <c r="R6" s="368" t="s">
        <v>402</v>
      </c>
      <c r="S6" s="371" t="s">
        <v>403</v>
      </c>
      <c r="T6" s="791"/>
      <c r="U6" s="791"/>
      <c r="V6" s="793"/>
    </row>
    <row r="7" spans="1:22" s="358" customFormat="1" x14ac:dyDescent="0.2">
      <c r="A7" s="372">
        <v>1</v>
      </c>
      <c r="B7" s="354" t="s">
        <v>366</v>
      </c>
      <c r="C7" s="373">
        <v>0</v>
      </c>
      <c r="D7" s="355">
        <v>0</v>
      </c>
      <c r="E7" s="355">
        <v>0</v>
      </c>
      <c r="F7" s="355">
        <v>0</v>
      </c>
      <c r="G7" s="355">
        <v>0</v>
      </c>
      <c r="H7" s="355">
        <v>0</v>
      </c>
      <c r="I7" s="355">
        <v>0</v>
      </c>
      <c r="J7" s="355">
        <v>0</v>
      </c>
      <c r="K7" s="355">
        <v>0</v>
      </c>
      <c r="L7" s="179">
        <v>0</v>
      </c>
      <c r="M7" s="373">
        <v>0</v>
      </c>
      <c r="N7" s="355">
        <v>0</v>
      </c>
      <c r="O7" s="355">
        <v>0</v>
      </c>
      <c r="P7" s="355">
        <v>0</v>
      </c>
      <c r="Q7" s="355">
        <v>0</v>
      </c>
      <c r="R7" s="355">
        <v>0</v>
      </c>
      <c r="S7" s="179">
        <v>0</v>
      </c>
      <c r="T7" s="374">
        <v>0</v>
      </c>
      <c r="U7" s="375">
        <v>0</v>
      </c>
      <c r="V7" s="376">
        <f>SUM(C7:S7)</f>
        <v>0</v>
      </c>
    </row>
    <row r="8" spans="1:22" s="358" customFormat="1" x14ac:dyDescent="0.2">
      <c r="A8" s="372">
        <v>2</v>
      </c>
      <c r="B8" s="354" t="s">
        <v>367</v>
      </c>
      <c r="C8" s="373">
        <v>0</v>
      </c>
      <c r="D8" s="355">
        <v>0</v>
      </c>
      <c r="E8" s="355">
        <v>0</v>
      </c>
      <c r="F8" s="355">
        <v>0</v>
      </c>
      <c r="G8" s="355">
        <v>0</v>
      </c>
      <c r="H8" s="355">
        <v>0</v>
      </c>
      <c r="I8" s="355">
        <v>0</v>
      </c>
      <c r="J8" s="355">
        <v>0</v>
      </c>
      <c r="K8" s="355">
        <v>0</v>
      </c>
      <c r="L8" s="179">
        <v>0</v>
      </c>
      <c r="M8" s="373">
        <v>0</v>
      </c>
      <c r="N8" s="355">
        <v>0</v>
      </c>
      <c r="O8" s="355">
        <v>0</v>
      </c>
      <c r="P8" s="355">
        <v>0</v>
      </c>
      <c r="Q8" s="355">
        <v>0</v>
      </c>
      <c r="R8" s="355">
        <v>0</v>
      </c>
      <c r="S8" s="179">
        <v>0</v>
      </c>
      <c r="T8" s="375">
        <v>0</v>
      </c>
      <c r="U8" s="375">
        <v>0</v>
      </c>
      <c r="V8" s="376">
        <f t="shared" ref="V8:V20" si="0">SUM(C8:S8)</f>
        <v>0</v>
      </c>
    </row>
    <row r="9" spans="1:22" s="358" customFormat="1" x14ac:dyDescent="0.2">
      <c r="A9" s="372">
        <v>3</v>
      </c>
      <c r="B9" s="354" t="s">
        <v>368</v>
      </c>
      <c r="C9" s="373">
        <v>0</v>
      </c>
      <c r="D9" s="355">
        <v>0</v>
      </c>
      <c r="E9" s="355">
        <v>0</v>
      </c>
      <c r="F9" s="355">
        <v>0</v>
      </c>
      <c r="G9" s="355">
        <v>0</v>
      </c>
      <c r="H9" s="355">
        <v>0</v>
      </c>
      <c r="I9" s="355">
        <v>0</v>
      </c>
      <c r="J9" s="355">
        <v>0</v>
      </c>
      <c r="K9" s="355">
        <v>0</v>
      </c>
      <c r="L9" s="179">
        <v>0</v>
      </c>
      <c r="M9" s="373">
        <v>0</v>
      </c>
      <c r="N9" s="355">
        <v>0</v>
      </c>
      <c r="O9" s="355">
        <v>0</v>
      </c>
      <c r="P9" s="355">
        <v>0</v>
      </c>
      <c r="Q9" s="355">
        <v>0</v>
      </c>
      <c r="R9" s="355">
        <v>0</v>
      </c>
      <c r="S9" s="179">
        <v>0</v>
      </c>
      <c r="T9" s="375">
        <v>0</v>
      </c>
      <c r="U9" s="375">
        <v>0</v>
      </c>
      <c r="V9" s="376">
        <f>SUM(C9:S9)</f>
        <v>0</v>
      </c>
    </row>
    <row r="10" spans="1:22" s="358" customFormat="1" x14ac:dyDescent="0.2">
      <c r="A10" s="372">
        <v>4</v>
      </c>
      <c r="B10" s="354" t="s">
        <v>369</v>
      </c>
      <c r="C10" s="373">
        <v>0</v>
      </c>
      <c r="D10" s="355">
        <v>0</v>
      </c>
      <c r="E10" s="355">
        <v>0</v>
      </c>
      <c r="F10" s="355">
        <v>0</v>
      </c>
      <c r="G10" s="355">
        <v>0</v>
      </c>
      <c r="H10" s="355">
        <v>0</v>
      </c>
      <c r="I10" s="355">
        <v>0</v>
      </c>
      <c r="J10" s="355">
        <v>0</v>
      </c>
      <c r="K10" s="355">
        <v>0</v>
      </c>
      <c r="L10" s="179">
        <v>0</v>
      </c>
      <c r="M10" s="373">
        <v>0</v>
      </c>
      <c r="N10" s="355">
        <v>0</v>
      </c>
      <c r="O10" s="355">
        <v>0</v>
      </c>
      <c r="P10" s="355">
        <v>0</v>
      </c>
      <c r="Q10" s="355">
        <v>0</v>
      </c>
      <c r="R10" s="355">
        <v>0</v>
      </c>
      <c r="S10" s="179">
        <v>0</v>
      </c>
      <c r="T10" s="375">
        <v>0</v>
      </c>
      <c r="U10" s="375">
        <v>0</v>
      </c>
      <c r="V10" s="376">
        <f t="shared" si="0"/>
        <v>0</v>
      </c>
    </row>
    <row r="11" spans="1:22" s="358" customFormat="1" x14ac:dyDescent="0.2">
      <c r="A11" s="372">
        <v>5</v>
      </c>
      <c r="B11" s="354" t="s">
        <v>370</v>
      </c>
      <c r="C11" s="373">
        <v>0</v>
      </c>
      <c r="D11" s="355">
        <v>0</v>
      </c>
      <c r="E11" s="355">
        <v>0</v>
      </c>
      <c r="F11" s="355">
        <v>0</v>
      </c>
      <c r="G11" s="355">
        <v>0</v>
      </c>
      <c r="H11" s="355">
        <v>0</v>
      </c>
      <c r="I11" s="355">
        <v>0</v>
      </c>
      <c r="J11" s="355">
        <v>0</v>
      </c>
      <c r="K11" s="355">
        <v>0</v>
      </c>
      <c r="L11" s="179">
        <v>0</v>
      </c>
      <c r="M11" s="373">
        <v>0</v>
      </c>
      <c r="N11" s="355">
        <v>0</v>
      </c>
      <c r="O11" s="355">
        <v>0</v>
      </c>
      <c r="P11" s="355">
        <v>0</v>
      </c>
      <c r="Q11" s="355">
        <v>0</v>
      </c>
      <c r="R11" s="355">
        <v>0</v>
      </c>
      <c r="S11" s="179">
        <v>0</v>
      </c>
      <c r="T11" s="375">
        <v>0</v>
      </c>
      <c r="U11" s="375">
        <v>0</v>
      </c>
      <c r="V11" s="376">
        <f t="shared" si="0"/>
        <v>0</v>
      </c>
    </row>
    <row r="12" spans="1:22" s="358" customFormat="1" x14ac:dyDescent="0.2">
      <c r="A12" s="372">
        <v>6</v>
      </c>
      <c r="B12" s="354" t="s">
        <v>371</v>
      </c>
      <c r="C12" s="373">
        <v>0</v>
      </c>
      <c r="D12" s="355">
        <v>0</v>
      </c>
      <c r="E12" s="355">
        <v>0</v>
      </c>
      <c r="F12" s="355">
        <v>0</v>
      </c>
      <c r="G12" s="355">
        <v>0</v>
      </c>
      <c r="H12" s="355">
        <v>0</v>
      </c>
      <c r="I12" s="355">
        <v>0</v>
      </c>
      <c r="J12" s="355">
        <v>0</v>
      </c>
      <c r="K12" s="355">
        <v>0</v>
      </c>
      <c r="L12" s="179">
        <v>0</v>
      </c>
      <c r="M12" s="373">
        <v>0</v>
      </c>
      <c r="N12" s="355">
        <v>0</v>
      </c>
      <c r="O12" s="355">
        <v>0</v>
      </c>
      <c r="P12" s="355">
        <v>0</v>
      </c>
      <c r="Q12" s="355">
        <v>0</v>
      </c>
      <c r="R12" s="355">
        <v>0</v>
      </c>
      <c r="S12" s="179">
        <v>0</v>
      </c>
      <c r="T12" s="375">
        <v>0</v>
      </c>
      <c r="U12" s="375">
        <v>0</v>
      </c>
      <c r="V12" s="376">
        <f t="shared" si="0"/>
        <v>0</v>
      </c>
    </row>
    <row r="13" spans="1:22" s="358" customFormat="1" x14ac:dyDescent="0.2">
      <c r="A13" s="372">
        <v>7</v>
      </c>
      <c r="B13" s="354" t="s">
        <v>372</v>
      </c>
      <c r="C13" s="373">
        <v>0</v>
      </c>
      <c r="D13" s="355">
        <v>10269340.152666701</v>
      </c>
      <c r="E13" s="355">
        <v>0</v>
      </c>
      <c r="F13" s="355">
        <v>0</v>
      </c>
      <c r="G13" s="355">
        <v>0</v>
      </c>
      <c r="H13" s="355">
        <v>0</v>
      </c>
      <c r="I13" s="355">
        <v>0</v>
      </c>
      <c r="J13" s="355">
        <v>0</v>
      </c>
      <c r="K13" s="355">
        <v>0</v>
      </c>
      <c r="L13" s="179">
        <v>0</v>
      </c>
      <c r="M13" s="373">
        <v>621796.61666660069</v>
      </c>
      <c r="N13" s="355">
        <v>0</v>
      </c>
      <c r="O13" s="355">
        <v>0</v>
      </c>
      <c r="P13" s="355">
        <v>0</v>
      </c>
      <c r="Q13" s="355">
        <v>0</v>
      </c>
      <c r="R13" s="355">
        <v>0</v>
      </c>
      <c r="S13" s="179">
        <v>0</v>
      </c>
      <c r="T13" s="375">
        <v>10721574.254333301</v>
      </c>
      <c r="U13" s="375">
        <v>169562.51499999996</v>
      </c>
      <c r="V13" s="376">
        <f t="shared" si="0"/>
        <v>10891136.769333301</v>
      </c>
    </row>
    <row r="14" spans="1:22" s="358" customFormat="1" x14ac:dyDescent="0.2">
      <c r="A14" s="372">
        <v>8</v>
      </c>
      <c r="B14" s="354" t="s">
        <v>373</v>
      </c>
      <c r="C14" s="373">
        <v>0</v>
      </c>
      <c r="D14" s="355">
        <v>1155933.5730000001</v>
      </c>
      <c r="E14" s="355">
        <v>0</v>
      </c>
      <c r="F14" s="355">
        <v>0</v>
      </c>
      <c r="G14" s="355">
        <v>0</v>
      </c>
      <c r="H14" s="355">
        <v>0</v>
      </c>
      <c r="I14" s="355">
        <v>0</v>
      </c>
      <c r="J14" s="355">
        <v>0</v>
      </c>
      <c r="K14" s="355">
        <v>0</v>
      </c>
      <c r="L14" s="179">
        <v>0</v>
      </c>
      <c r="M14" s="373">
        <v>69883.290586293835</v>
      </c>
      <c r="N14" s="355">
        <v>0</v>
      </c>
      <c r="O14" s="355">
        <v>0</v>
      </c>
      <c r="P14" s="355">
        <v>0</v>
      </c>
      <c r="Q14" s="355">
        <v>0</v>
      </c>
      <c r="R14" s="355">
        <v>0</v>
      </c>
      <c r="S14" s="179">
        <v>0</v>
      </c>
      <c r="T14" s="375">
        <v>1225816.863586294</v>
      </c>
      <c r="U14" s="375">
        <v>0</v>
      </c>
      <c r="V14" s="376">
        <f t="shared" si="0"/>
        <v>1225816.863586294</v>
      </c>
    </row>
    <row r="15" spans="1:22" s="358" customFormat="1" x14ac:dyDescent="0.2">
      <c r="A15" s="372">
        <v>9</v>
      </c>
      <c r="B15" s="354" t="s">
        <v>374</v>
      </c>
      <c r="C15" s="373">
        <v>0</v>
      </c>
      <c r="D15" s="355">
        <v>0</v>
      </c>
      <c r="E15" s="355">
        <v>0</v>
      </c>
      <c r="F15" s="355">
        <v>0</v>
      </c>
      <c r="G15" s="355">
        <v>0</v>
      </c>
      <c r="H15" s="355">
        <v>0</v>
      </c>
      <c r="I15" s="355">
        <v>0</v>
      </c>
      <c r="J15" s="355">
        <v>0</v>
      </c>
      <c r="K15" s="355">
        <v>0</v>
      </c>
      <c r="L15" s="179">
        <v>0</v>
      </c>
      <c r="M15" s="373">
        <v>0</v>
      </c>
      <c r="N15" s="355">
        <v>0</v>
      </c>
      <c r="O15" s="355">
        <v>0</v>
      </c>
      <c r="P15" s="355">
        <v>0</v>
      </c>
      <c r="Q15" s="355">
        <v>0</v>
      </c>
      <c r="R15" s="355">
        <v>0</v>
      </c>
      <c r="S15" s="179">
        <v>0</v>
      </c>
      <c r="T15" s="375">
        <v>0</v>
      </c>
      <c r="U15" s="375">
        <v>0</v>
      </c>
      <c r="V15" s="376">
        <f t="shared" si="0"/>
        <v>0</v>
      </c>
    </row>
    <row r="16" spans="1:22" s="358" customFormat="1" x14ac:dyDescent="0.2">
      <c r="A16" s="372">
        <v>10</v>
      </c>
      <c r="B16" s="354" t="s">
        <v>375</v>
      </c>
      <c r="C16" s="373">
        <v>0</v>
      </c>
      <c r="D16" s="355">
        <v>0</v>
      </c>
      <c r="E16" s="355">
        <v>0</v>
      </c>
      <c r="F16" s="355">
        <v>0</v>
      </c>
      <c r="G16" s="355">
        <v>0</v>
      </c>
      <c r="H16" s="355">
        <v>0</v>
      </c>
      <c r="I16" s="355">
        <v>0</v>
      </c>
      <c r="J16" s="355">
        <v>0</v>
      </c>
      <c r="K16" s="355">
        <v>0</v>
      </c>
      <c r="L16" s="179">
        <v>0</v>
      </c>
      <c r="M16" s="373">
        <v>0</v>
      </c>
      <c r="N16" s="355">
        <v>0</v>
      </c>
      <c r="O16" s="355">
        <v>0</v>
      </c>
      <c r="P16" s="355">
        <v>0</v>
      </c>
      <c r="Q16" s="355">
        <v>0</v>
      </c>
      <c r="R16" s="355">
        <v>0</v>
      </c>
      <c r="S16" s="179">
        <v>0</v>
      </c>
      <c r="T16" s="375">
        <v>0</v>
      </c>
      <c r="U16" s="375">
        <v>0</v>
      </c>
      <c r="V16" s="376">
        <f t="shared" si="0"/>
        <v>0</v>
      </c>
    </row>
    <row r="17" spans="1:22" s="358" customFormat="1" x14ac:dyDescent="0.2">
      <c r="A17" s="372">
        <v>11</v>
      </c>
      <c r="B17" s="354" t="s">
        <v>376</v>
      </c>
      <c r="C17" s="373">
        <v>0</v>
      </c>
      <c r="D17" s="355">
        <v>0</v>
      </c>
      <c r="E17" s="355">
        <v>0</v>
      </c>
      <c r="F17" s="355">
        <v>0</v>
      </c>
      <c r="G17" s="355">
        <v>0</v>
      </c>
      <c r="H17" s="355">
        <v>0</v>
      </c>
      <c r="I17" s="355">
        <v>0</v>
      </c>
      <c r="J17" s="355">
        <v>0</v>
      </c>
      <c r="K17" s="355">
        <v>0</v>
      </c>
      <c r="L17" s="179">
        <v>0</v>
      </c>
      <c r="M17" s="373">
        <v>0</v>
      </c>
      <c r="N17" s="355">
        <v>0</v>
      </c>
      <c r="O17" s="355">
        <v>0</v>
      </c>
      <c r="P17" s="355">
        <v>0</v>
      </c>
      <c r="Q17" s="355">
        <v>0</v>
      </c>
      <c r="R17" s="355">
        <v>0</v>
      </c>
      <c r="S17" s="179">
        <v>0</v>
      </c>
      <c r="T17" s="375">
        <v>0</v>
      </c>
      <c r="U17" s="375">
        <v>0</v>
      </c>
      <c r="V17" s="376">
        <f t="shared" si="0"/>
        <v>0</v>
      </c>
    </row>
    <row r="18" spans="1:22" s="358" customFormat="1" x14ac:dyDescent="0.2">
      <c r="A18" s="372">
        <v>12</v>
      </c>
      <c r="B18" s="354" t="s">
        <v>377</v>
      </c>
      <c r="C18" s="373">
        <v>0</v>
      </c>
      <c r="D18" s="355">
        <v>0</v>
      </c>
      <c r="E18" s="355">
        <v>0</v>
      </c>
      <c r="F18" s="355">
        <v>0</v>
      </c>
      <c r="G18" s="355">
        <v>0</v>
      </c>
      <c r="H18" s="355">
        <v>0</v>
      </c>
      <c r="I18" s="355">
        <v>0</v>
      </c>
      <c r="J18" s="355">
        <v>0</v>
      </c>
      <c r="K18" s="355">
        <v>0</v>
      </c>
      <c r="L18" s="179">
        <v>0</v>
      </c>
      <c r="M18" s="373">
        <v>0</v>
      </c>
      <c r="N18" s="355">
        <v>0</v>
      </c>
      <c r="O18" s="355">
        <v>0</v>
      </c>
      <c r="P18" s="355">
        <v>0</v>
      </c>
      <c r="Q18" s="355">
        <v>0</v>
      </c>
      <c r="R18" s="355">
        <v>0</v>
      </c>
      <c r="S18" s="179">
        <v>0</v>
      </c>
      <c r="T18" s="375">
        <v>0</v>
      </c>
      <c r="U18" s="375">
        <v>0</v>
      </c>
      <c r="V18" s="376">
        <f t="shared" si="0"/>
        <v>0</v>
      </c>
    </row>
    <row r="19" spans="1:22" s="358" customFormat="1" x14ac:dyDescent="0.2">
      <c r="A19" s="372">
        <v>13</v>
      </c>
      <c r="B19" s="354" t="s">
        <v>378</v>
      </c>
      <c r="C19" s="373">
        <v>0</v>
      </c>
      <c r="D19" s="355">
        <v>0</v>
      </c>
      <c r="E19" s="355">
        <v>0</v>
      </c>
      <c r="F19" s="355">
        <v>0</v>
      </c>
      <c r="G19" s="355">
        <v>0</v>
      </c>
      <c r="H19" s="355">
        <v>0</v>
      </c>
      <c r="I19" s="355">
        <v>0</v>
      </c>
      <c r="J19" s="355">
        <v>0</v>
      </c>
      <c r="K19" s="355">
        <v>0</v>
      </c>
      <c r="L19" s="179">
        <v>0</v>
      </c>
      <c r="M19" s="373">
        <v>0</v>
      </c>
      <c r="N19" s="355">
        <v>0</v>
      </c>
      <c r="O19" s="355">
        <v>0</v>
      </c>
      <c r="P19" s="355">
        <v>0</v>
      </c>
      <c r="Q19" s="355">
        <v>0</v>
      </c>
      <c r="R19" s="355">
        <v>0</v>
      </c>
      <c r="S19" s="179">
        <v>0</v>
      </c>
      <c r="T19" s="375">
        <v>0</v>
      </c>
      <c r="U19" s="375">
        <v>0</v>
      </c>
      <c r="V19" s="376">
        <f t="shared" si="0"/>
        <v>0</v>
      </c>
    </row>
    <row r="20" spans="1:22" s="358" customFormat="1" x14ac:dyDescent="0.2">
      <c r="A20" s="372">
        <v>14</v>
      </c>
      <c r="B20" s="354" t="s">
        <v>379</v>
      </c>
      <c r="C20" s="373">
        <v>0</v>
      </c>
      <c r="D20" s="355">
        <v>1897081.4986596997</v>
      </c>
      <c r="E20" s="355">
        <v>0</v>
      </c>
      <c r="F20" s="355">
        <v>0</v>
      </c>
      <c r="G20" s="355">
        <v>0</v>
      </c>
      <c r="H20" s="355">
        <v>0</v>
      </c>
      <c r="I20" s="355">
        <v>0</v>
      </c>
      <c r="J20" s="355">
        <v>0</v>
      </c>
      <c r="K20" s="355">
        <v>0</v>
      </c>
      <c r="L20" s="179">
        <v>0</v>
      </c>
      <c r="M20" s="373">
        <v>5544.9826806006567</v>
      </c>
      <c r="N20" s="355">
        <v>0</v>
      </c>
      <c r="O20" s="355">
        <v>0</v>
      </c>
      <c r="P20" s="355">
        <v>0</v>
      </c>
      <c r="Q20" s="355">
        <v>0</v>
      </c>
      <c r="R20" s="355">
        <v>0</v>
      </c>
      <c r="S20" s="179">
        <v>0</v>
      </c>
      <c r="T20" s="375">
        <v>1902626.4813403003</v>
      </c>
      <c r="U20" s="375">
        <v>0</v>
      </c>
      <c r="V20" s="376">
        <f t="shared" si="0"/>
        <v>1902626.4813403003</v>
      </c>
    </row>
    <row r="21" spans="1:22" ht="13.5" thickBot="1" x14ac:dyDescent="0.25">
      <c r="A21" s="359"/>
      <c r="B21" s="377" t="s">
        <v>88</v>
      </c>
      <c r="C21" s="378">
        <f>SUM(C7:C20)</f>
        <v>0</v>
      </c>
      <c r="D21" s="379">
        <f t="shared" ref="D21:V21" si="1">SUM(D7:D20)</f>
        <v>13322355.224326402</v>
      </c>
      <c r="E21" s="379">
        <f t="shared" si="1"/>
        <v>0</v>
      </c>
      <c r="F21" s="379">
        <f t="shared" si="1"/>
        <v>0</v>
      </c>
      <c r="G21" s="379">
        <f t="shared" si="1"/>
        <v>0</v>
      </c>
      <c r="H21" s="379">
        <f t="shared" si="1"/>
        <v>0</v>
      </c>
      <c r="I21" s="379">
        <f t="shared" si="1"/>
        <v>0</v>
      </c>
      <c r="J21" s="379">
        <f t="shared" si="1"/>
        <v>0</v>
      </c>
      <c r="K21" s="379">
        <f t="shared" si="1"/>
        <v>0</v>
      </c>
      <c r="L21" s="362">
        <f t="shared" si="1"/>
        <v>0</v>
      </c>
      <c r="M21" s="378">
        <f t="shared" si="1"/>
        <v>697224.88993349508</v>
      </c>
      <c r="N21" s="379">
        <f t="shared" si="1"/>
        <v>0</v>
      </c>
      <c r="O21" s="379">
        <f t="shared" si="1"/>
        <v>0</v>
      </c>
      <c r="P21" s="379">
        <f t="shared" si="1"/>
        <v>0</v>
      </c>
      <c r="Q21" s="379">
        <f t="shared" si="1"/>
        <v>0</v>
      </c>
      <c r="R21" s="379">
        <f t="shared" si="1"/>
        <v>0</v>
      </c>
      <c r="S21" s="362">
        <f t="shared" si="1"/>
        <v>0</v>
      </c>
      <c r="T21" s="362">
        <f>SUM(T7:T20)</f>
        <v>13850017.599259894</v>
      </c>
      <c r="U21" s="362">
        <f t="shared" si="1"/>
        <v>169562.51499999996</v>
      </c>
      <c r="V21" s="380">
        <f t="shared" si="1"/>
        <v>14019580.114259895</v>
      </c>
    </row>
    <row r="24" spans="1:22" x14ac:dyDescent="0.2">
      <c r="A24" s="26"/>
      <c r="B24" s="26"/>
      <c r="C24" s="381"/>
      <c r="D24" s="381"/>
      <c r="E24" s="381"/>
    </row>
    <row r="25" spans="1:22" x14ac:dyDescent="0.2">
      <c r="A25" s="382"/>
      <c r="B25" s="382"/>
      <c r="C25" s="26"/>
      <c r="D25" s="381"/>
      <c r="E25" s="381"/>
    </row>
    <row r="26" spans="1:22" x14ac:dyDescent="0.2">
      <c r="A26" s="382"/>
      <c r="B26" s="383"/>
      <c r="C26" s="26"/>
      <c r="D26" s="381"/>
      <c r="E26" s="381"/>
    </row>
    <row r="27" spans="1:22" x14ac:dyDescent="0.2">
      <c r="A27" s="382"/>
      <c r="B27" s="382"/>
      <c r="C27" s="26"/>
      <c r="D27" s="381"/>
      <c r="E27" s="381"/>
    </row>
    <row r="28" spans="1:22" x14ac:dyDescent="0.2">
      <c r="A28" s="382"/>
      <c r="B28" s="383"/>
      <c r="C28" s="26"/>
      <c r="D28" s="381"/>
      <c r="E28" s="381"/>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70" zoomScaleNormal="70" workbookViewId="0">
      <pane xSplit="1" ySplit="7" topLeftCell="B8" activePane="bottomRight" state="frozen"/>
      <selection activeCell="B46" sqref="B46:C46"/>
      <selection pane="topRight" activeCell="B46" sqref="B46:C46"/>
      <selection pane="bottomLeft" activeCell="B46" sqref="B46:C46"/>
      <selection pane="bottomRight" activeCell="H19" sqref="H19"/>
    </sheetView>
  </sheetViews>
  <sheetFormatPr defaultColWidth="9.140625" defaultRowHeight="12.75" x14ac:dyDescent="0.2"/>
  <cols>
    <col min="1" max="1" width="10.5703125" style="20" bestFit="1" customWidth="1"/>
    <col min="2" max="2" width="101.85546875" style="20" customWidth="1"/>
    <col min="3" max="3" width="13.7109375" style="20" customWidth="1"/>
    <col min="4" max="4" width="14.85546875" style="20" bestFit="1" customWidth="1"/>
    <col min="5" max="5" width="17.7109375" style="20" customWidth="1"/>
    <col min="6" max="6" width="15.85546875" style="20" customWidth="1"/>
    <col min="7" max="7" width="17.42578125" style="20" customWidth="1"/>
    <col min="8" max="8" width="15.28515625" style="20" customWidth="1"/>
    <col min="9" max="16384" width="9.140625" style="141"/>
  </cols>
  <sheetData>
    <row r="1" spans="1:9" x14ac:dyDescent="0.2">
      <c r="A1" s="20" t="s">
        <v>37</v>
      </c>
      <c r="B1" s="20" t="str">
        <f>Info!C2</f>
        <v>სს "ხალიკ ბანკი საქართველო"</v>
      </c>
    </row>
    <row r="2" spans="1:9" x14ac:dyDescent="0.2">
      <c r="A2" s="20" t="s">
        <v>38</v>
      </c>
      <c r="B2" s="24">
        <f>'1. key ratios'!B2</f>
        <v>45199</v>
      </c>
    </row>
    <row r="4" spans="1:9" ht="13.5" thickBot="1" x14ac:dyDescent="0.25">
      <c r="A4" s="20" t="s">
        <v>404</v>
      </c>
      <c r="B4" s="384" t="s">
        <v>405</v>
      </c>
    </row>
    <row r="5" spans="1:9" x14ac:dyDescent="0.2">
      <c r="A5" s="364"/>
      <c r="B5" s="385"/>
      <c r="C5" s="386" t="s">
        <v>248</v>
      </c>
      <c r="D5" s="386" t="s">
        <v>249</v>
      </c>
      <c r="E5" s="386" t="s">
        <v>250</v>
      </c>
      <c r="F5" s="386" t="s">
        <v>348</v>
      </c>
      <c r="G5" s="387" t="s">
        <v>349</v>
      </c>
      <c r="H5" s="388" t="s">
        <v>350</v>
      </c>
      <c r="I5" s="389"/>
    </row>
    <row r="6" spans="1:9" ht="15" customHeight="1" x14ac:dyDescent="0.2">
      <c r="A6" s="351"/>
      <c r="B6" s="390"/>
      <c r="C6" s="794" t="s">
        <v>406</v>
      </c>
      <c r="D6" s="796" t="s">
        <v>407</v>
      </c>
      <c r="E6" s="797"/>
      <c r="F6" s="794" t="s">
        <v>408</v>
      </c>
      <c r="G6" s="794" t="s">
        <v>409</v>
      </c>
      <c r="H6" s="798" t="s">
        <v>410</v>
      </c>
      <c r="I6" s="389"/>
    </row>
    <row r="7" spans="1:9" ht="76.5" x14ac:dyDescent="0.2">
      <c r="A7" s="351"/>
      <c r="B7" s="390"/>
      <c r="C7" s="795"/>
      <c r="D7" s="391" t="s">
        <v>411</v>
      </c>
      <c r="E7" s="391" t="s">
        <v>412</v>
      </c>
      <c r="F7" s="795"/>
      <c r="G7" s="795"/>
      <c r="H7" s="799"/>
      <c r="I7" s="389"/>
    </row>
    <row r="8" spans="1:9" x14ac:dyDescent="0.2">
      <c r="A8" s="392">
        <v>1</v>
      </c>
      <c r="B8" s="354" t="s">
        <v>366</v>
      </c>
      <c r="C8" s="393">
        <v>123556303.69999999</v>
      </c>
      <c r="D8" s="394">
        <v>0</v>
      </c>
      <c r="E8" s="393">
        <v>0</v>
      </c>
      <c r="F8" s="393">
        <v>88285517.189999983</v>
      </c>
      <c r="G8" s="395">
        <v>88285517.189999983</v>
      </c>
      <c r="H8" s="396">
        <f>G8/(C8+E8)</f>
        <v>0.71453672978402627</v>
      </c>
    </row>
    <row r="9" spans="1:9" ht="15" customHeight="1" x14ac:dyDescent="0.2">
      <c r="A9" s="392">
        <v>2</v>
      </c>
      <c r="B9" s="354" t="s">
        <v>367</v>
      </c>
      <c r="C9" s="393">
        <v>0</v>
      </c>
      <c r="D9" s="394">
        <v>0</v>
      </c>
      <c r="E9" s="393">
        <v>0</v>
      </c>
      <c r="F9" s="393">
        <v>0</v>
      </c>
      <c r="G9" s="395">
        <v>0</v>
      </c>
      <c r="H9" s="396"/>
    </row>
    <row r="10" spans="1:9" x14ac:dyDescent="0.2">
      <c r="A10" s="392">
        <v>3</v>
      </c>
      <c r="B10" s="354" t="s">
        <v>368</v>
      </c>
      <c r="C10" s="393">
        <v>0</v>
      </c>
      <c r="D10" s="394">
        <v>0</v>
      </c>
      <c r="E10" s="393">
        <v>0</v>
      </c>
      <c r="F10" s="393">
        <v>0</v>
      </c>
      <c r="G10" s="395">
        <v>0</v>
      </c>
      <c r="H10" s="396"/>
    </row>
    <row r="11" spans="1:9" x14ac:dyDescent="0.2">
      <c r="A11" s="392">
        <v>4</v>
      </c>
      <c r="B11" s="354" t="s">
        <v>369</v>
      </c>
      <c r="C11" s="393">
        <v>0</v>
      </c>
      <c r="D11" s="394">
        <v>0</v>
      </c>
      <c r="E11" s="393">
        <v>0</v>
      </c>
      <c r="F11" s="393">
        <v>0</v>
      </c>
      <c r="G11" s="395">
        <v>0</v>
      </c>
      <c r="H11" s="396"/>
    </row>
    <row r="12" spans="1:9" x14ac:dyDescent="0.2">
      <c r="A12" s="392">
        <v>5</v>
      </c>
      <c r="B12" s="354" t="s">
        <v>370</v>
      </c>
      <c r="C12" s="393">
        <v>0</v>
      </c>
      <c r="D12" s="394">
        <v>0</v>
      </c>
      <c r="E12" s="393">
        <v>0</v>
      </c>
      <c r="F12" s="393">
        <v>0</v>
      </c>
      <c r="G12" s="395">
        <v>0</v>
      </c>
      <c r="H12" s="396"/>
    </row>
    <row r="13" spans="1:9" x14ac:dyDescent="0.2">
      <c r="A13" s="392">
        <v>6</v>
      </c>
      <c r="B13" s="354" t="s">
        <v>371</v>
      </c>
      <c r="C13" s="393">
        <v>61960775</v>
      </c>
      <c r="D13" s="394">
        <v>0</v>
      </c>
      <c r="E13" s="393">
        <v>0</v>
      </c>
      <c r="F13" s="393">
        <v>20094076.660401709</v>
      </c>
      <c r="G13" s="395">
        <v>20094076.660401709</v>
      </c>
      <c r="H13" s="396">
        <f t="shared" ref="H13:H21" si="0">G13/(C13+E13)</f>
        <v>0.32430318472294301</v>
      </c>
    </row>
    <row r="14" spans="1:9" x14ac:dyDescent="0.2">
      <c r="A14" s="392">
        <v>7</v>
      </c>
      <c r="B14" s="354" t="s">
        <v>372</v>
      </c>
      <c r="C14" s="393">
        <v>397150207.83649421</v>
      </c>
      <c r="D14" s="394">
        <v>45145669.717142142</v>
      </c>
      <c r="E14" s="393">
        <v>13188924.080053819</v>
      </c>
      <c r="F14" s="394">
        <v>410339131.91654801</v>
      </c>
      <c r="G14" s="397">
        <v>399447995.14721471</v>
      </c>
      <c r="H14" s="396">
        <f>G14/(C14+E14)</f>
        <v>0.97345820585410736</v>
      </c>
    </row>
    <row r="15" spans="1:9" x14ac:dyDescent="0.2">
      <c r="A15" s="392">
        <v>8</v>
      </c>
      <c r="B15" s="354" t="s">
        <v>373</v>
      </c>
      <c r="C15" s="393">
        <v>142519949.83861408</v>
      </c>
      <c r="D15" s="394">
        <v>4133202.609999998</v>
      </c>
      <c r="E15" s="393">
        <v>1020626.4649999992</v>
      </c>
      <c r="F15" s="394">
        <v>107910588.84396055</v>
      </c>
      <c r="G15" s="397">
        <v>106684771.98037426</v>
      </c>
      <c r="H15" s="396">
        <f t="shared" si="0"/>
        <v>0.74323772920290376</v>
      </c>
    </row>
    <row r="16" spans="1:9" x14ac:dyDescent="0.2">
      <c r="A16" s="392">
        <v>9</v>
      </c>
      <c r="B16" s="354" t="s">
        <v>374</v>
      </c>
      <c r="C16" s="393">
        <v>0</v>
      </c>
      <c r="D16" s="394">
        <v>0</v>
      </c>
      <c r="E16" s="393">
        <v>0</v>
      </c>
      <c r="F16" s="394">
        <v>0</v>
      </c>
      <c r="G16" s="397">
        <v>0</v>
      </c>
      <c r="H16" s="396"/>
    </row>
    <row r="17" spans="1:8" x14ac:dyDescent="0.2">
      <c r="A17" s="392">
        <v>10</v>
      </c>
      <c r="B17" s="354" t="s">
        <v>375</v>
      </c>
      <c r="C17" s="393">
        <v>28859498.207645744</v>
      </c>
      <c r="D17" s="394">
        <v>19400.240000000002</v>
      </c>
      <c r="E17" s="393">
        <v>9700.1200000000008</v>
      </c>
      <c r="F17" s="394">
        <v>37066248.297543779</v>
      </c>
      <c r="G17" s="397">
        <v>37066248.297543779</v>
      </c>
      <c r="H17" s="396">
        <f t="shared" si="0"/>
        <v>1.2839375682298864</v>
      </c>
    </row>
    <row r="18" spans="1:8" x14ac:dyDescent="0.2">
      <c r="A18" s="392">
        <v>11</v>
      </c>
      <c r="B18" s="354" t="s">
        <v>376</v>
      </c>
      <c r="C18" s="393">
        <v>0</v>
      </c>
      <c r="D18" s="394">
        <v>0</v>
      </c>
      <c r="E18" s="393">
        <v>0</v>
      </c>
      <c r="F18" s="394">
        <v>0</v>
      </c>
      <c r="G18" s="397">
        <v>0</v>
      </c>
      <c r="H18" s="396"/>
    </row>
    <row r="19" spans="1:8" x14ac:dyDescent="0.2">
      <c r="A19" s="392">
        <v>12</v>
      </c>
      <c r="B19" s="354" t="s">
        <v>377</v>
      </c>
      <c r="C19" s="393">
        <v>0</v>
      </c>
      <c r="D19" s="394">
        <v>0</v>
      </c>
      <c r="E19" s="393">
        <v>0</v>
      </c>
      <c r="F19" s="394">
        <v>0</v>
      </c>
      <c r="G19" s="397">
        <v>0</v>
      </c>
      <c r="H19" s="396"/>
    </row>
    <row r="20" spans="1:8" x14ac:dyDescent="0.2">
      <c r="A20" s="392">
        <v>13</v>
      </c>
      <c r="B20" s="354" t="s">
        <v>378</v>
      </c>
      <c r="C20" s="393">
        <v>0</v>
      </c>
      <c r="D20" s="394">
        <v>0</v>
      </c>
      <c r="E20" s="393">
        <v>0</v>
      </c>
      <c r="F20" s="394">
        <v>0</v>
      </c>
      <c r="G20" s="397">
        <v>0</v>
      </c>
      <c r="H20" s="396"/>
    </row>
    <row r="21" spans="1:8" x14ac:dyDescent="0.2">
      <c r="A21" s="392">
        <v>14</v>
      </c>
      <c r="B21" s="354" t="s">
        <v>379</v>
      </c>
      <c r="C21" s="393">
        <v>120204433.03225531</v>
      </c>
      <c r="D21" s="394">
        <v>969709.06</v>
      </c>
      <c r="E21" s="393">
        <v>212774.09900000002</v>
      </c>
      <c r="F21" s="394">
        <v>103174398.31125531</v>
      </c>
      <c r="G21" s="397">
        <v>101271771.829915</v>
      </c>
      <c r="H21" s="396">
        <f t="shared" si="0"/>
        <v>0.84100747926771213</v>
      </c>
    </row>
    <row r="22" spans="1:8" ht="13.5" thickBot="1" x14ac:dyDescent="0.25">
      <c r="A22" s="398"/>
      <c r="B22" s="399" t="s">
        <v>88</v>
      </c>
      <c r="C22" s="361">
        <f>SUM(C8:C21)</f>
        <v>874251167.61500943</v>
      </c>
      <c r="D22" s="361">
        <f>SUM(D8:D21)</f>
        <v>50267981.627142146</v>
      </c>
      <c r="E22" s="361">
        <f>SUM(E8:E21)</f>
        <v>14432024.764053818</v>
      </c>
      <c r="F22" s="361">
        <f>SUM(F8:F21)</f>
        <v>766869961.2197094</v>
      </c>
      <c r="G22" s="361">
        <f>SUM(G8:G21)</f>
        <v>752850381.10544944</v>
      </c>
      <c r="H22" s="400">
        <f>G22/(C22+E22)</f>
        <v>0.84715271714548757</v>
      </c>
    </row>
    <row r="28" spans="1:8" ht="10.5" customHeight="1" x14ac:dyDescent="0.2"/>
  </sheetData>
  <mergeCells count="5">
    <mergeCell ref="C6:C7"/>
    <mergeCell ref="D6:E6"/>
    <mergeCell ref="F6:F7"/>
    <mergeCell ref="G6:G7"/>
    <mergeCell ref="H6:H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70" zoomScaleNormal="70" workbookViewId="0">
      <pane xSplit="2" ySplit="6" topLeftCell="C7" activePane="bottomRight" state="frozen"/>
      <selection activeCell="B46" sqref="B46:C46"/>
      <selection pane="topRight" activeCell="B46" sqref="B46:C46"/>
      <selection pane="bottomLeft" activeCell="B46" sqref="B46:C46"/>
      <selection pane="bottomRight" activeCell="B46" sqref="B46:C46"/>
    </sheetView>
  </sheetViews>
  <sheetFormatPr defaultColWidth="9.140625" defaultRowHeight="12.75" x14ac:dyDescent="0.2"/>
  <cols>
    <col min="1" max="1" width="10.5703125" style="20" bestFit="1" customWidth="1"/>
    <col min="2" max="2" width="104.140625" style="20" customWidth="1"/>
    <col min="3" max="11" width="12.7109375" style="20" customWidth="1"/>
    <col min="12" max="16384" width="9.140625" style="20"/>
  </cols>
  <sheetData>
    <row r="1" spans="1:11" x14ac:dyDescent="0.2">
      <c r="A1" s="20" t="s">
        <v>37</v>
      </c>
      <c r="B1" s="20" t="str">
        <f>Info!C2</f>
        <v>სს "ხალიკ ბანკი საქართველო"</v>
      </c>
    </row>
    <row r="2" spans="1:11" x14ac:dyDescent="0.2">
      <c r="A2" s="20" t="s">
        <v>38</v>
      </c>
      <c r="B2" s="24">
        <f>'1. key ratios'!B2</f>
        <v>45199</v>
      </c>
      <c r="C2" s="239"/>
      <c r="D2" s="239"/>
    </row>
    <row r="3" spans="1:11" x14ac:dyDescent="0.2">
      <c r="B3" s="239"/>
      <c r="C3" s="239"/>
      <c r="D3" s="239"/>
    </row>
    <row r="4" spans="1:11" ht="13.5" thickBot="1" x14ac:dyDescent="0.25">
      <c r="A4" s="20" t="s">
        <v>413</v>
      </c>
      <c r="B4" s="384" t="s">
        <v>23</v>
      </c>
      <c r="C4" s="239"/>
      <c r="D4" s="239"/>
    </row>
    <row r="5" spans="1:11" ht="30" customHeight="1" x14ac:dyDescent="0.2">
      <c r="A5" s="800"/>
      <c r="B5" s="801"/>
      <c r="C5" s="802" t="s">
        <v>414</v>
      </c>
      <c r="D5" s="802"/>
      <c r="E5" s="802"/>
      <c r="F5" s="802" t="s">
        <v>415</v>
      </c>
      <c r="G5" s="802"/>
      <c r="H5" s="802"/>
      <c r="I5" s="802" t="s">
        <v>416</v>
      </c>
      <c r="J5" s="802"/>
      <c r="K5" s="803"/>
    </row>
    <row r="6" spans="1:11" x14ac:dyDescent="0.2">
      <c r="A6" s="401"/>
      <c r="B6" s="402"/>
      <c r="C6" s="391" t="s">
        <v>86</v>
      </c>
      <c r="D6" s="391" t="s">
        <v>417</v>
      </c>
      <c r="E6" s="391" t="s">
        <v>88</v>
      </c>
      <c r="F6" s="391" t="s">
        <v>86</v>
      </c>
      <c r="G6" s="391" t="s">
        <v>417</v>
      </c>
      <c r="H6" s="391" t="s">
        <v>88</v>
      </c>
      <c r="I6" s="391" t="s">
        <v>86</v>
      </c>
      <c r="J6" s="391" t="s">
        <v>417</v>
      </c>
      <c r="K6" s="403" t="s">
        <v>88</v>
      </c>
    </row>
    <row r="7" spans="1:11" x14ac:dyDescent="0.2">
      <c r="A7" s="404" t="s">
        <v>418</v>
      </c>
      <c r="B7" s="405"/>
      <c r="C7" s="405"/>
      <c r="D7" s="405"/>
      <c r="E7" s="405"/>
      <c r="F7" s="405"/>
      <c r="G7" s="405"/>
      <c r="H7" s="405"/>
      <c r="I7" s="405"/>
      <c r="J7" s="405"/>
      <c r="K7" s="406"/>
    </row>
    <row r="8" spans="1:11" x14ac:dyDescent="0.2">
      <c r="A8" s="407">
        <v>1</v>
      </c>
      <c r="B8" s="408" t="s">
        <v>418</v>
      </c>
      <c r="C8" s="38"/>
      <c r="D8" s="409"/>
      <c r="E8" s="409"/>
      <c r="F8" s="410">
        <v>92982599.553692311</v>
      </c>
      <c r="G8" s="410">
        <v>111775384.09123078</v>
      </c>
      <c r="H8" s="410">
        <v>204757983.64492309</v>
      </c>
      <c r="I8" s="410">
        <v>58089461.615230769</v>
      </c>
      <c r="J8" s="410">
        <v>97520642.337384626</v>
      </c>
      <c r="K8" s="411">
        <v>155610103.95261538</v>
      </c>
    </row>
    <row r="9" spans="1:11" x14ac:dyDescent="0.2">
      <c r="A9" s="404" t="s">
        <v>419</v>
      </c>
      <c r="B9" s="405"/>
      <c r="C9" s="405"/>
      <c r="D9" s="412"/>
      <c r="E9" s="412"/>
      <c r="F9" s="412"/>
      <c r="G9" s="412"/>
      <c r="H9" s="412"/>
      <c r="I9" s="412"/>
      <c r="J9" s="412"/>
      <c r="K9" s="413"/>
    </row>
    <row r="10" spans="1:11" x14ac:dyDescent="0.2">
      <c r="A10" s="414">
        <v>2</v>
      </c>
      <c r="B10" s="415" t="s">
        <v>420</v>
      </c>
      <c r="C10" s="416">
        <v>12013400.958153799</v>
      </c>
      <c r="D10" s="417">
        <v>53278638.439846277</v>
      </c>
      <c r="E10" s="417">
        <v>65292039.398000121</v>
      </c>
      <c r="F10" s="417">
        <v>2710880.5120707685</v>
      </c>
      <c r="G10" s="417">
        <v>13198160.807299998</v>
      </c>
      <c r="H10" s="417">
        <v>15909041.319370765</v>
      </c>
      <c r="I10" s="417">
        <v>694004.69749230763</v>
      </c>
      <c r="J10" s="417">
        <v>3120633.5276153851</v>
      </c>
      <c r="K10" s="418">
        <v>3814638.2251076926</v>
      </c>
    </row>
    <row r="11" spans="1:11" x14ac:dyDescent="0.2">
      <c r="A11" s="414">
        <v>3</v>
      </c>
      <c r="B11" s="415" t="s">
        <v>421</v>
      </c>
      <c r="C11" s="416">
        <v>77897027.906769246</v>
      </c>
      <c r="D11" s="417">
        <v>505957346.20769227</v>
      </c>
      <c r="E11" s="417">
        <v>583854374.11446154</v>
      </c>
      <c r="F11" s="417">
        <v>27513829.450538468</v>
      </c>
      <c r="G11" s="417">
        <v>46466855.438042305</v>
      </c>
      <c r="H11" s="417">
        <v>73980684.888580769</v>
      </c>
      <c r="I11" s="417">
        <v>21938068.243923083</v>
      </c>
      <c r="J11" s="417">
        <v>38646239.384153835</v>
      </c>
      <c r="K11" s="418">
        <v>60584307.628076911</v>
      </c>
    </row>
    <row r="12" spans="1:11" x14ac:dyDescent="0.2">
      <c r="A12" s="414">
        <v>4</v>
      </c>
      <c r="B12" s="415" t="s">
        <v>422</v>
      </c>
      <c r="C12" s="416">
        <v>0</v>
      </c>
      <c r="D12" s="417">
        <v>0</v>
      </c>
      <c r="E12" s="417">
        <v>0</v>
      </c>
      <c r="F12" s="417">
        <v>0</v>
      </c>
      <c r="G12" s="417">
        <v>0</v>
      </c>
      <c r="H12" s="417">
        <v>0</v>
      </c>
      <c r="I12" s="417">
        <v>0</v>
      </c>
      <c r="J12" s="417">
        <v>0</v>
      </c>
      <c r="K12" s="418">
        <v>0</v>
      </c>
    </row>
    <row r="13" spans="1:11" x14ac:dyDescent="0.2">
      <c r="A13" s="414">
        <v>5</v>
      </c>
      <c r="B13" s="415" t="s">
        <v>423</v>
      </c>
      <c r="C13" s="416">
        <v>14940564.914615378</v>
      </c>
      <c r="D13" s="417">
        <v>37364198.235538468</v>
      </c>
      <c r="E13" s="417">
        <v>52304763.150153875</v>
      </c>
      <c r="F13" s="417">
        <v>3000083.9971438455</v>
      </c>
      <c r="G13" s="417">
        <v>15190438.760878466</v>
      </c>
      <c r="H13" s="417">
        <v>18190522.758022312</v>
      </c>
      <c r="I13" s="417">
        <v>985834.12210000039</v>
      </c>
      <c r="J13" s="417">
        <v>3538370.2120538461</v>
      </c>
      <c r="K13" s="418">
        <v>4524204.3341538468</v>
      </c>
    </row>
    <row r="14" spans="1:11" x14ac:dyDescent="0.2">
      <c r="A14" s="414">
        <v>6</v>
      </c>
      <c r="B14" s="415" t="s">
        <v>424</v>
      </c>
      <c r="C14" s="416">
        <v>0</v>
      </c>
      <c r="D14" s="417">
        <v>0</v>
      </c>
      <c r="E14" s="417">
        <v>0</v>
      </c>
      <c r="F14" s="417">
        <v>0</v>
      </c>
      <c r="G14" s="417">
        <v>0</v>
      </c>
      <c r="H14" s="417">
        <v>0</v>
      </c>
      <c r="I14" s="417">
        <v>0</v>
      </c>
      <c r="J14" s="417">
        <v>0</v>
      </c>
      <c r="K14" s="418">
        <v>0</v>
      </c>
    </row>
    <row r="15" spans="1:11" x14ac:dyDescent="0.2">
      <c r="A15" s="414">
        <v>7</v>
      </c>
      <c r="B15" s="415" t="s">
        <v>425</v>
      </c>
      <c r="C15" s="416">
        <v>8396839.0984615386</v>
      </c>
      <c r="D15" s="417">
        <v>16261520.045692306</v>
      </c>
      <c r="E15" s="417">
        <v>24658359.144153852</v>
      </c>
      <c r="F15" s="417">
        <v>768505.95692307677</v>
      </c>
      <c r="G15" s="417">
        <v>4371677.2769230772</v>
      </c>
      <c r="H15" s="417">
        <v>5140183.2338461541</v>
      </c>
      <c r="I15" s="417">
        <v>768505.95692307677</v>
      </c>
      <c r="J15" s="417">
        <v>4371677.2769230772</v>
      </c>
      <c r="K15" s="418">
        <v>5140183.2338461541</v>
      </c>
    </row>
    <row r="16" spans="1:11" x14ac:dyDescent="0.2">
      <c r="A16" s="414">
        <v>8</v>
      </c>
      <c r="B16" s="419" t="s">
        <v>426</v>
      </c>
      <c r="C16" s="416">
        <v>113247832.87799996</v>
      </c>
      <c r="D16" s="417">
        <v>612861702.92876935</v>
      </c>
      <c r="E16" s="417">
        <v>726109535.80676937</v>
      </c>
      <c r="F16" s="417">
        <v>33993299.916676156</v>
      </c>
      <c r="G16" s="417">
        <v>79227132.283143833</v>
      </c>
      <c r="H16" s="417">
        <v>113220432.19982</v>
      </c>
      <c r="I16" s="417">
        <v>24386413.020438466</v>
      </c>
      <c r="J16" s="417">
        <v>49676920.400746137</v>
      </c>
      <c r="K16" s="418">
        <v>74063333.421184614</v>
      </c>
    </row>
    <row r="17" spans="1:11" x14ac:dyDescent="0.2">
      <c r="A17" s="404" t="s">
        <v>427</v>
      </c>
      <c r="B17" s="405"/>
      <c r="C17" s="412"/>
      <c r="D17" s="412"/>
      <c r="E17" s="412"/>
      <c r="F17" s="412"/>
      <c r="G17" s="412"/>
      <c r="H17" s="412"/>
      <c r="I17" s="412"/>
      <c r="J17" s="412"/>
      <c r="K17" s="413"/>
    </row>
    <row r="18" spans="1:11" x14ac:dyDescent="0.2">
      <c r="A18" s="414">
        <v>9</v>
      </c>
      <c r="B18" s="415" t="s">
        <v>428</v>
      </c>
      <c r="C18" s="416">
        <v>0</v>
      </c>
      <c r="D18" s="417">
        <v>0</v>
      </c>
      <c r="E18" s="417">
        <v>0</v>
      </c>
      <c r="F18" s="417">
        <v>0</v>
      </c>
      <c r="G18" s="417">
        <v>0</v>
      </c>
      <c r="H18" s="417">
        <v>0</v>
      </c>
      <c r="I18" s="417">
        <v>0</v>
      </c>
      <c r="J18" s="417">
        <v>0</v>
      </c>
      <c r="K18" s="418">
        <v>0</v>
      </c>
    </row>
    <row r="19" spans="1:11" x14ac:dyDescent="0.2">
      <c r="A19" s="414">
        <v>10</v>
      </c>
      <c r="B19" s="415" t="s">
        <v>429</v>
      </c>
      <c r="C19" s="416">
        <v>164499329.3960081</v>
      </c>
      <c r="D19" s="417">
        <v>382692139.09393567</v>
      </c>
      <c r="E19" s="417">
        <v>547191468.48994374</v>
      </c>
      <c r="F19" s="417">
        <v>1619283.210954349</v>
      </c>
      <c r="G19" s="417">
        <v>2741842.6146389246</v>
      </c>
      <c r="H19" s="417">
        <v>4361125.8255932741</v>
      </c>
      <c r="I19" s="417">
        <v>36512421.149415895</v>
      </c>
      <c r="J19" s="417">
        <v>17302583.183869693</v>
      </c>
      <c r="K19" s="418">
        <v>53815004.333285585</v>
      </c>
    </row>
    <row r="20" spans="1:11" x14ac:dyDescent="0.2">
      <c r="A20" s="414">
        <v>11</v>
      </c>
      <c r="B20" s="415" t="s">
        <v>430</v>
      </c>
      <c r="C20" s="416">
        <v>5278941.1750769271</v>
      </c>
      <c r="D20" s="417">
        <v>957061.47630769212</v>
      </c>
      <c r="E20" s="417">
        <v>6236002.6513846209</v>
      </c>
      <c r="F20" s="417">
        <v>3464108.6667692321</v>
      </c>
      <c r="G20" s="417">
        <v>0</v>
      </c>
      <c r="H20" s="417">
        <v>3464108.6667692321</v>
      </c>
      <c r="I20" s="417">
        <v>3464108.6667692321</v>
      </c>
      <c r="J20" s="417">
        <v>0</v>
      </c>
      <c r="K20" s="418">
        <v>3464108.6667692321</v>
      </c>
    </row>
    <row r="21" spans="1:11" ht="13.5" thickBot="1" x14ac:dyDescent="0.25">
      <c r="A21" s="420">
        <v>12</v>
      </c>
      <c r="B21" s="421" t="s">
        <v>431</v>
      </c>
      <c r="C21" s="422">
        <v>169778270.57108504</v>
      </c>
      <c r="D21" s="423">
        <v>383649200.57024336</v>
      </c>
      <c r="E21" s="422">
        <v>553427471.14132833</v>
      </c>
      <c r="F21" s="423">
        <v>5083391.8777235812</v>
      </c>
      <c r="G21" s="423">
        <v>2741842.6146389246</v>
      </c>
      <c r="H21" s="423">
        <v>7825234.4923625067</v>
      </c>
      <c r="I21" s="423">
        <v>39976529.816185124</v>
      </c>
      <c r="J21" s="423">
        <v>17302583.183869693</v>
      </c>
      <c r="K21" s="424">
        <v>57279113.000054814</v>
      </c>
    </row>
    <row r="22" spans="1:11" ht="38.25" customHeight="1" thickBot="1" x14ac:dyDescent="0.25">
      <c r="A22" s="425"/>
      <c r="B22" s="426"/>
      <c r="C22" s="426"/>
      <c r="D22" s="427"/>
      <c r="E22" s="427"/>
      <c r="F22" s="804" t="s">
        <v>432</v>
      </c>
      <c r="G22" s="805"/>
      <c r="H22" s="805"/>
      <c r="I22" s="804" t="s">
        <v>433</v>
      </c>
      <c r="J22" s="805"/>
      <c r="K22" s="806"/>
    </row>
    <row r="23" spans="1:11" x14ac:dyDescent="0.2">
      <c r="A23" s="428">
        <v>13</v>
      </c>
      <c r="B23" s="429" t="s">
        <v>418</v>
      </c>
      <c r="C23" s="430"/>
      <c r="D23" s="431"/>
      <c r="E23" s="431"/>
      <c r="F23" s="432">
        <v>92982599.553692311</v>
      </c>
      <c r="G23" s="432">
        <v>111775384.09123078</v>
      </c>
      <c r="H23" s="432">
        <v>204757983.64492309</v>
      </c>
      <c r="I23" s="432">
        <v>58089461.615230769</v>
      </c>
      <c r="J23" s="432">
        <v>97520642.337384626</v>
      </c>
      <c r="K23" s="433">
        <v>155610103.95261538</v>
      </c>
    </row>
    <row r="24" spans="1:11" ht="13.5" thickBot="1" x14ac:dyDescent="0.25">
      <c r="A24" s="434">
        <v>14</v>
      </c>
      <c r="B24" s="435" t="s">
        <v>434</v>
      </c>
      <c r="C24" s="436"/>
      <c r="D24" s="437"/>
      <c r="E24" s="438"/>
      <c r="F24" s="439">
        <v>28909908.038952574</v>
      </c>
      <c r="G24" s="439">
        <v>76485289.668504909</v>
      </c>
      <c r="H24" s="439">
        <v>105395197.70745748</v>
      </c>
      <c r="I24" s="439">
        <v>6096603.2551096166</v>
      </c>
      <c r="J24" s="439">
        <v>32374337.216876443</v>
      </c>
      <c r="K24" s="440">
        <v>18515833.355296154</v>
      </c>
    </row>
    <row r="25" spans="1:11" ht="13.5" thickBot="1" x14ac:dyDescent="0.25">
      <c r="A25" s="441">
        <v>15</v>
      </c>
      <c r="B25" s="442" t="s">
        <v>77</v>
      </c>
      <c r="C25" s="443"/>
      <c r="D25" s="444"/>
      <c r="E25" s="444"/>
      <c r="F25" s="445">
        <v>3.2162883198524743</v>
      </c>
      <c r="G25" s="445">
        <v>1.461397146767395</v>
      </c>
      <c r="H25" s="445">
        <v>1.9427638839225305</v>
      </c>
      <c r="I25" s="445">
        <v>9.5281682577171942</v>
      </c>
      <c r="J25" s="445">
        <v>3.0122822803781761</v>
      </c>
      <c r="K25" s="446">
        <v>8.4041642072840119</v>
      </c>
    </row>
    <row r="28" spans="1:11" ht="38.25" x14ac:dyDescent="0.2">
      <c r="B28" s="76" t="s">
        <v>435</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70" zoomScaleNormal="70" workbookViewId="0">
      <pane xSplit="1" ySplit="5" topLeftCell="B6" activePane="bottomRight" state="frozen"/>
      <selection activeCell="B46" sqref="B46:C46"/>
      <selection pane="topRight" activeCell="B46" sqref="B46:C46"/>
      <selection pane="bottomLeft" activeCell="B46" sqref="B46:C46"/>
      <selection pane="bottomRight" activeCell="B46" sqref="B46:C46"/>
    </sheetView>
  </sheetViews>
  <sheetFormatPr defaultColWidth="9.140625" defaultRowHeight="15" x14ac:dyDescent="0.3"/>
  <cols>
    <col min="1" max="1" width="10.5703125" style="298" bestFit="1" customWidth="1"/>
    <col min="2" max="2" width="95" style="298" customWidth="1"/>
    <col min="3" max="3" width="12.5703125" style="298" bestFit="1" customWidth="1"/>
    <col min="4" max="4" width="10" style="298" bestFit="1" customWidth="1"/>
    <col min="5" max="5" width="18.28515625" style="298" bestFit="1" customWidth="1"/>
    <col min="6" max="13" width="10.7109375" style="298" customWidth="1"/>
    <col min="14" max="14" width="31" style="298" bestFit="1" customWidth="1"/>
    <col min="15" max="16384" width="9.140625" style="141"/>
  </cols>
  <sheetData>
    <row r="1" spans="1:14" x14ac:dyDescent="0.3">
      <c r="A1" s="239" t="s">
        <v>37</v>
      </c>
      <c r="B1" s="298" t="str">
        <f>Info!C2</f>
        <v>სს "ხალიკ ბანკი საქართველო"</v>
      </c>
    </row>
    <row r="2" spans="1:14" ht="14.25" customHeight="1" x14ac:dyDescent="0.3">
      <c r="A2" s="298" t="s">
        <v>38</v>
      </c>
      <c r="B2" s="24">
        <f>'1. key ratios'!B2</f>
        <v>45199</v>
      </c>
    </row>
    <row r="3" spans="1:14" ht="14.25" customHeight="1" x14ac:dyDescent="0.3"/>
    <row r="4" spans="1:14" ht="15.75" thickBot="1" x14ac:dyDescent="0.35">
      <c r="A4" s="20" t="s">
        <v>436</v>
      </c>
      <c r="B4" s="447" t="s">
        <v>24</v>
      </c>
    </row>
    <row r="5" spans="1:14" s="452" customFormat="1" ht="12.75" x14ac:dyDescent="0.2">
      <c r="A5" s="448"/>
      <c r="B5" s="449"/>
      <c r="C5" s="450" t="s">
        <v>248</v>
      </c>
      <c r="D5" s="450" t="s">
        <v>249</v>
      </c>
      <c r="E5" s="450" t="s">
        <v>250</v>
      </c>
      <c r="F5" s="450" t="s">
        <v>348</v>
      </c>
      <c r="G5" s="450" t="s">
        <v>349</v>
      </c>
      <c r="H5" s="450" t="s">
        <v>350</v>
      </c>
      <c r="I5" s="450" t="s">
        <v>351</v>
      </c>
      <c r="J5" s="450" t="s">
        <v>352</v>
      </c>
      <c r="K5" s="450" t="s">
        <v>353</v>
      </c>
      <c r="L5" s="450" t="s">
        <v>354</v>
      </c>
      <c r="M5" s="450" t="s">
        <v>355</v>
      </c>
      <c r="N5" s="451" t="s">
        <v>356</v>
      </c>
    </row>
    <row r="6" spans="1:14" ht="45" x14ac:dyDescent="0.3">
      <c r="A6" s="453"/>
      <c r="B6" s="454"/>
      <c r="C6" s="455" t="s">
        <v>437</v>
      </c>
      <c r="D6" s="456" t="s">
        <v>438</v>
      </c>
      <c r="E6" s="457" t="s">
        <v>439</v>
      </c>
      <c r="F6" s="458">
        <v>0</v>
      </c>
      <c r="G6" s="458">
        <v>0.2</v>
      </c>
      <c r="H6" s="458">
        <v>0.35</v>
      </c>
      <c r="I6" s="458">
        <v>0.5</v>
      </c>
      <c r="J6" s="458">
        <v>0.75</v>
      </c>
      <c r="K6" s="458">
        <v>1</v>
      </c>
      <c r="L6" s="458">
        <v>1.5</v>
      </c>
      <c r="M6" s="458">
        <v>2.5</v>
      </c>
      <c r="N6" s="459" t="s">
        <v>24</v>
      </c>
    </row>
    <row r="7" spans="1:14" x14ac:dyDescent="0.3">
      <c r="A7" s="460">
        <v>1</v>
      </c>
      <c r="B7" s="461" t="s">
        <v>440</v>
      </c>
      <c r="C7" s="462">
        <f>SUM(C8:C13)</f>
        <v>5643144</v>
      </c>
      <c r="D7" s="463"/>
      <c r="E7" s="462">
        <f t="shared" ref="E7:M7" si="0">SUM(E8:E13)</f>
        <v>112862.88</v>
      </c>
      <c r="F7" s="464">
        <f>SUM(F8:F13)</f>
        <v>0</v>
      </c>
      <c r="G7" s="464">
        <f t="shared" si="0"/>
        <v>0</v>
      </c>
      <c r="H7" s="464">
        <f t="shared" si="0"/>
        <v>0</v>
      </c>
      <c r="I7" s="464">
        <f t="shared" si="0"/>
        <v>0</v>
      </c>
      <c r="J7" s="464">
        <f t="shared" si="0"/>
        <v>0</v>
      </c>
      <c r="K7" s="464">
        <f t="shared" si="0"/>
        <v>112862.88</v>
      </c>
      <c r="L7" s="464">
        <f t="shared" si="0"/>
        <v>0</v>
      </c>
      <c r="M7" s="464">
        <f t="shared" si="0"/>
        <v>0</v>
      </c>
      <c r="N7" s="465">
        <f>SUM(N8:N13)</f>
        <v>112862.88</v>
      </c>
    </row>
    <row r="8" spans="1:14" x14ac:dyDescent="0.3">
      <c r="A8" s="460">
        <v>1.1000000000000001</v>
      </c>
      <c r="B8" s="466" t="s">
        <v>441</v>
      </c>
      <c r="C8" s="467">
        <v>5643144</v>
      </c>
      <c r="D8" s="468">
        <v>0.02</v>
      </c>
      <c r="E8" s="462">
        <f>C8*D8</f>
        <v>112862.88</v>
      </c>
      <c r="F8" s="467">
        <v>0</v>
      </c>
      <c r="G8" s="467">
        <v>0</v>
      </c>
      <c r="H8" s="467">
        <v>0</v>
      </c>
      <c r="I8" s="467">
        <v>0</v>
      </c>
      <c r="J8" s="467">
        <v>0</v>
      </c>
      <c r="K8" s="467">
        <v>112862.88</v>
      </c>
      <c r="L8" s="467">
        <v>0</v>
      </c>
      <c r="M8" s="467">
        <v>0</v>
      </c>
      <c r="N8" s="465">
        <f>SUMPRODUCT($F$6:$M$6,F8:M8)</f>
        <v>112862.88</v>
      </c>
    </row>
    <row r="9" spans="1:14" x14ac:dyDescent="0.3">
      <c r="A9" s="460">
        <v>1.2</v>
      </c>
      <c r="B9" s="466" t="s">
        <v>442</v>
      </c>
      <c r="C9" s="467">
        <v>0</v>
      </c>
      <c r="D9" s="468">
        <v>0.05</v>
      </c>
      <c r="E9" s="462">
        <f>C9*D9</f>
        <v>0</v>
      </c>
      <c r="F9" s="467">
        <v>0</v>
      </c>
      <c r="G9" s="467">
        <v>0</v>
      </c>
      <c r="H9" s="467">
        <v>0</v>
      </c>
      <c r="I9" s="467">
        <v>0</v>
      </c>
      <c r="J9" s="467">
        <v>0</v>
      </c>
      <c r="K9" s="467">
        <v>0</v>
      </c>
      <c r="L9" s="467">
        <v>0</v>
      </c>
      <c r="M9" s="467">
        <v>0</v>
      </c>
      <c r="N9" s="465">
        <f t="shared" ref="N9:N12" si="1">SUMPRODUCT($F$6:$M$6,F9:M9)</f>
        <v>0</v>
      </c>
    </row>
    <row r="10" spans="1:14" x14ac:dyDescent="0.3">
      <c r="A10" s="460">
        <v>1.3</v>
      </c>
      <c r="B10" s="466" t="s">
        <v>443</v>
      </c>
      <c r="C10" s="467">
        <v>0</v>
      </c>
      <c r="D10" s="468">
        <v>0.08</v>
      </c>
      <c r="E10" s="462">
        <f>C10*D10</f>
        <v>0</v>
      </c>
      <c r="F10" s="467">
        <v>0</v>
      </c>
      <c r="G10" s="467">
        <v>0</v>
      </c>
      <c r="H10" s="467">
        <v>0</v>
      </c>
      <c r="I10" s="467">
        <v>0</v>
      </c>
      <c r="J10" s="467">
        <v>0</v>
      </c>
      <c r="K10" s="467">
        <v>0</v>
      </c>
      <c r="L10" s="467">
        <v>0</v>
      </c>
      <c r="M10" s="467">
        <v>0</v>
      </c>
      <c r="N10" s="465">
        <f>SUMPRODUCT($F$6:$M$6,F10:M10)</f>
        <v>0</v>
      </c>
    </row>
    <row r="11" spans="1:14" x14ac:dyDescent="0.3">
      <c r="A11" s="460">
        <v>1.4</v>
      </c>
      <c r="B11" s="466" t="s">
        <v>444</v>
      </c>
      <c r="C11" s="467">
        <v>0</v>
      </c>
      <c r="D11" s="468">
        <v>0.11</v>
      </c>
      <c r="E11" s="462">
        <f>C11*D11</f>
        <v>0</v>
      </c>
      <c r="F11" s="467">
        <v>0</v>
      </c>
      <c r="G11" s="467">
        <v>0</v>
      </c>
      <c r="H11" s="467">
        <v>0</v>
      </c>
      <c r="I11" s="467">
        <v>0</v>
      </c>
      <c r="J11" s="467">
        <v>0</v>
      </c>
      <c r="K11" s="467">
        <v>0</v>
      </c>
      <c r="L11" s="467">
        <v>0</v>
      </c>
      <c r="M11" s="467">
        <v>0</v>
      </c>
      <c r="N11" s="465">
        <f t="shared" si="1"/>
        <v>0</v>
      </c>
    </row>
    <row r="12" spans="1:14" x14ac:dyDescent="0.3">
      <c r="A12" s="460">
        <v>1.5</v>
      </c>
      <c r="B12" s="466" t="s">
        <v>445</v>
      </c>
      <c r="C12" s="467">
        <v>0</v>
      </c>
      <c r="D12" s="468">
        <v>0.14000000000000001</v>
      </c>
      <c r="E12" s="462">
        <f>C12*D12</f>
        <v>0</v>
      </c>
      <c r="F12" s="467">
        <v>0</v>
      </c>
      <c r="G12" s="467">
        <v>0</v>
      </c>
      <c r="H12" s="467">
        <v>0</v>
      </c>
      <c r="I12" s="467">
        <v>0</v>
      </c>
      <c r="J12" s="467">
        <v>0</v>
      </c>
      <c r="K12" s="467">
        <v>0</v>
      </c>
      <c r="L12" s="467">
        <v>0</v>
      </c>
      <c r="M12" s="467">
        <v>0</v>
      </c>
      <c r="N12" s="465">
        <f t="shared" si="1"/>
        <v>0</v>
      </c>
    </row>
    <row r="13" spans="1:14" x14ac:dyDescent="0.3">
      <c r="A13" s="460">
        <v>1.6</v>
      </c>
      <c r="B13" s="469" t="s">
        <v>446</v>
      </c>
      <c r="C13" s="467">
        <v>0</v>
      </c>
      <c r="D13" s="470"/>
      <c r="E13" s="467"/>
      <c r="F13" s="467">
        <v>0</v>
      </c>
      <c r="G13" s="467">
        <v>0</v>
      </c>
      <c r="H13" s="467">
        <v>0</v>
      </c>
      <c r="I13" s="467">
        <v>0</v>
      </c>
      <c r="J13" s="467">
        <v>0</v>
      </c>
      <c r="K13" s="467">
        <v>0</v>
      </c>
      <c r="L13" s="467">
        <v>0</v>
      </c>
      <c r="M13" s="467">
        <v>0</v>
      </c>
      <c r="N13" s="465">
        <f>SUMPRODUCT($F$6:$M$6,F13:M13)</f>
        <v>0</v>
      </c>
    </row>
    <row r="14" spans="1:14" x14ac:dyDescent="0.3">
      <c r="A14" s="460">
        <v>2</v>
      </c>
      <c r="B14" s="471" t="s">
        <v>447</v>
      </c>
      <c r="C14" s="462">
        <f>SUM(C15:C20)</f>
        <v>0</v>
      </c>
      <c r="D14" s="463"/>
      <c r="E14" s="462">
        <f t="shared" ref="E14:M14" si="2">SUM(E15:E20)</f>
        <v>0</v>
      </c>
      <c r="F14" s="467">
        <f t="shared" si="2"/>
        <v>0</v>
      </c>
      <c r="G14" s="467">
        <f t="shared" si="2"/>
        <v>0</v>
      </c>
      <c r="H14" s="467">
        <f t="shared" si="2"/>
        <v>0</v>
      </c>
      <c r="I14" s="467">
        <f t="shared" si="2"/>
        <v>0</v>
      </c>
      <c r="J14" s="467">
        <f t="shared" si="2"/>
        <v>0</v>
      </c>
      <c r="K14" s="467">
        <f t="shared" si="2"/>
        <v>0</v>
      </c>
      <c r="L14" s="467">
        <f t="shared" si="2"/>
        <v>0</v>
      </c>
      <c r="M14" s="467">
        <f t="shared" si="2"/>
        <v>0</v>
      </c>
      <c r="N14" s="465">
        <f>SUM(N15:N20)</f>
        <v>0</v>
      </c>
    </row>
    <row r="15" spans="1:14" x14ac:dyDescent="0.3">
      <c r="A15" s="460">
        <v>2.1</v>
      </c>
      <c r="B15" s="469" t="s">
        <v>441</v>
      </c>
      <c r="C15" s="467">
        <v>0</v>
      </c>
      <c r="D15" s="468">
        <v>5.0000000000000001E-3</v>
      </c>
      <c r="E15" s="462">
        <f>C15*D15</f>
        <v>0</v>
      </c>
      <c r="F15" s="467">
        <v>0</v>
      </c>
      <c r="G15" s="467">
        <v>0</v>
      </c>
      <c r="H15" s="467">
        <v>0</v>
      </c>
      <c r="I15" s="467">
        <v>0</v>
      </c>
      <c r="J15" s="467">
        <v>0</v>
      </c>
      <c r="K15" s="467">
        <v>0</v>
      </c>
      <c r="L15" s="467">
        <v>0</v>
      </c>
      <c r="M15" s="467">
        <v>0</v>
      </c>
      <c r="N15" s="465">
        <f>SUMPRODUCT($F$6:$M$6,F15:M15)</f>
        <v>0</v>
      </c>
    </row>
    <row r="16" spans="1:14" x14ac:dyDescent="0.3">
      <c r="A16" s="460">
        <v>2.2000000000000002</v>
      </c>
      <c r="B16" s="469" t="s">
        <v>442</v>
      </c>
      <c r="C16" s="467">
        <v>0</v>
      </c>
      <c r="D16" s="468">
        <v>0.01</v>
      </c>
      <c r="E16" s="462">
        <f>C16*D16</f>
        <v>0</v>
      </c>
      <c r="F16" s="467">
        <v>0</v>
      </c>
      <c r="G16" s="467">
        <v>0</v>
      </c>
      <c r="H16" s="467">
        <v>0</v>
      </c>
      <c r="I16" s="467">
        <v>0</v>
      </c>
      <c r="J16" s="467">
        <v>0</v>
      </c>
      <c r="K16" s="467">
        <v>0</v>
      </c>
      <c r="L16" s="467">
        <v>0</v>
      </c>
      <c r="M16" s="467">
        <v>0</v>
      </c>
      <c r="N16" s="465">
        <f t="shared" ref="N16:N20" si="3">SUMPRODUCT($F$6:$M$6,F16:M16)</f>
        <v>0</v>
      </c>
    </row>
    <row r="17" spans="1:14" x14ac:dyDescent="0.3">
      <c r="A17" s="460">
        <v>2.2999999999999998</v>
      </c>
      <c r="B17" s="469" t="s">
        <v>443</v>
      </c>
      <c r="C17" s="467">
        <v>0</v>
      </c>
      <c r="D17" s="468">
        <v>0.02</v>
      </c>
      <c r="E17" s="462">
        <f>C17*D17</f>
        <v>0</v>
      </c>
      <c r="F17" s="467">
        <v>0</v>
      </c>
      <c r="G17" s="467">
        <v>0</v>
      </c>
      <c r="H17" s="467">
        <v>0</v>
      </c>
      <c r="I17" s="467">
        <v>0</v>
      </c>
      <c r="J17" s="467">
        <v>0</v>
      </c>
      <c r="K17" s="467">
        <v>0</v>
      </c>
      <c r="L17" s="467">
        <v>0</v>
      </c>
      <c r="M17" s="467">
        <v>0</v>
      </c>
      <c r="N17" s="465">
        <f t="shared" si="3"/>
        <v>0</v>
      </c>
    </row>
    <row r="18" spans="1:14" x14ac:dyDescent="0.3">
      <c r="A18" s="460">
        <v>2.4</v>
      </c>
      <c r="B18" s="469" t="s">
        <v>444</v>
      </c>
      <c r="C18" s="467">
        <v>0</v>
      </c>
      <c r="D18" s="468">
        <v>0.03</v>
      </c>
      <c r="E18" s="462">
        <f>C18*D18</f>
        <v>0</v>
      </c>
      <c r="F18" s="467">
        <v>0</v>
      </c>
      <c r="G18" s="467">
        <v>0</v>
      </c>
      <c r="H18" s="467">
        <v>0</v>
      </c>
      <c r="I18" s="467">
        <v>0</v>
      </c>
      <c r="J18" s="467">
        <v>0</v>
      </c>
      <c r="K18" s="467">
        <v>0</v>
      </c>
      <c r="L18" s="467">
        <v>0</v>
      </c>
      <c r="M18" s="467">
        <v>0</v>
      </c>
      <c r="N18" s="465">
        <f t="shared" si="3"/>
        <v>0</v>
      </c>
    </row>
    <row r="19" spans="1:14" x14ac:dyDescent="0.3">
      <c r="A19" s="460">
        <v>2.5</v>
      </c>
      <c r="B19" s="469" t="s">
        <v>445</v>
      </c>
      <c r="C19" s="467">
        <v>0</v>
      </c>
      <c r="D19" s="468">
        <v>0.04</v>
      </c>
      <c r="E19" s="462">
        <f>C19*D19</f>
        <v>0</v>
      </c>
      <c r="F19" s="467">
        <v>0</v>
      </c>
      <c r="G19" s="467">
        <v>0</v>
      </c>
      <c r="H19" s="467">
        <v>0</v>
      </c>
      <c r="I19" s="467">
        <v>0</v>
      </c>
      <c r="J19" s="467">
        <v>0</v>
      </c>
      <c r="K19" s="467">
        <v>0</v>
      </c>
      <c r="L19" s="467">
        <v>0</v>
      </c>
      <c r="M19" s="467">
        <v>0</v>
      </c>
      <c r="N19" s="465">
        <f t="shared" si="3"/>
        <v>0</v>
      </c>
    </row>
    <row r="20" spans="1:14" x14ac:dyDescent="0.3">
      <c r="A20" s="460">
        <v>2.6</v>
      </c>
      <c r="B20" s="469" t="s">
        <v>446</v>
      </c>
      <c r="C20" s="467">
        <v>0</v>
      </c>
      <c r="D20" s="470"/>
      <c r="E20" s="472"/>
      <c r="F20" s="467">
        <v>0</v>
      </c>
      <c r="G20" s="467">
        <v>0</v>
      </c>
      <c r="H20" s="467">
        <v>0</v>
      </c>
      <c r="I20" s="467">
        <v>0</v>
      </c>
      <c r="J20" s="467">
        <v>0</v>
      </c>
      <c r="K20" s="467">
        <v>0</v>
      </c>
      <c r="L20" s="467">
        <v>0</v>
      </c>
      <c r="M20" s="467">
        <v>0</v>
      </c>
      <c r="N20" s="465">
        <f t="shared" si="3"/>
        <v>0</v>
      </c>
    </row>
    <row r="21" spans="1:14" ht="15.75" thickBot="1" x14ac:dyDescent="0.35">
      <c r="A21" s="473">
        <v>3</v>
      </c>
      <c r="B21" s="474" t="s">
        <v>88</v>
      </c>
      <c r="C21" s="475">
        <f>C14+C7</f>
        <v>5643144</v>
      </c>
      <c r="D21" s="476"/>
      <c r="E21" s="475">
        <f>E14+E7</f>
        <v>112862.88</v>
      </c>
      <c r="F21" s="477">
        <f>F7+F14</f>
        <v>0</v>
      </c>
      <c r="G21" s="477">
        <f t="shared" ref="G21:L21" si="4">G7+G14</f>
        <v>0</v>
      </c>
      <c r="H21" s="477">
        <f t="shared" si="4"/>
        <v>0</v>
      </c>
      <c r="I21" s="477">
        <f t="shared" si="4"/>
        <v>0</v>
      </c>
      <c r="J21" s="477">
        <f t="shared" si="4"/>
        <v>0</v>
      </c>
      <c r="K21" s="477">
        <f t="shared" si="4"/>
        <v>112862.88</v>
      </c>
      <c r="L21" s="477">
        <f t="shared" si="4"/>
        <v>0</v>
      </c>
      <c r="M21" s="477">
        <f>M7+M14</f>
        <v>0</v>
      </c>
      <c r="N21" s="478">
        <f>N14+N7</f>
        <v>112862.88</v>
      </c>
    </row>
    <row r="22" spans="1:14" x14ac:dyDescent="0.3">
      <c r="E22" s="479"/>
      <c r="F22" s="479"/>
      <c r="G22" s="479"/>
      <c r="H22" s="479"/>
      <c r="I22" s="479"/>
      <c r="J22" s="479"/>
      <c r="K22" s="479"/>
      <c r="L22" s="479"/>
      <c r="M22" s="479"/>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B46" sqref="B46:C46"/>
    </sheetView>
  </sheetViews>
  <sheetFormatPr defaultRowHeight="15" x14ac:dyDescent="0.25"/>
  <cols>
    <col min="1" max="1" width="11.42578125" customWidth="1"/>
    <col min="2" max="2" width="76.85546875" style="180" customWidth="1"/>
    <col min="3" max="3" width="22.85546875" customWidth="1"/>
  </cols>
  <sheetData>
    <row r="1" spans="1:3" x14ac:dyDescent="0.25">
      <c r="A1" s="20" t="s">
        <v>37</v>
      </c>
      <c r="B1" t="str">
        <f>Info!C2</f>
        <v>სს "ხალიკ ბანკი საქართველო"</v>
      </c>
    </row>
    <row r="2" spans="1:3" x14ac:dyDescent="0.25">
      <c r="A2" s="20" t="s">
        <v>38</v>
      </c>
      <c r="B2" s="24">
        <f>'1. key ratios'!B2</f>
        <v>45199</v>
      </c>
    </row>
    <row r="3" spans="1:3" x14ac:dyDescent="0.25">
      <c r="A3" s="20"/>
      <c r="B3"/>
    </row>
    <row r="4" spans="1:3" x14ac:dyDescent="0.25">
      <c r="A4" s="20" t="s">
        <v>448</v>
      </c>
      <c r="B4" t="s">
        <v>25</v>
      </c>
    </row>
    <row r="5" spans="1:3" x14ac:dyDescent="0.25">
      <c r="A5" s="480"/>
      <c r="B5" s="480" t="s">
        <v>449</v>
      </c>
      <c r="C5" s="481"/>
    </row>
    <row r="6" spans="1:3" x14ac:dyDescent="0.25">
      <c r="A6" s="482">
        <v>1</v>
      </c>
      <c r="B6" s="483" t="s">
        <v>450</v>
      </c>
      <c r="C6" s="484">
        <v>879782015.23500931</v>
      </c>
    </row>
    <row r="7" spans="1:3" x14ac:dyDescent="0.25">
      <c r="A7" s="482">
        <v>2</v>
      </c>
      <c r="B7" s="483" t="s">
        <v>451</v>
      </c>
      <c r="C7" s="484">
        <v>-7376919.7599999979</v>
      </c>
    </row>
    <row r="8" spans="1:3" x14ac:dyDescent="0.25">
      <c r="A8" s="485">
        <v>3</v>
      </c>
      <c r="B8" s="486" t="s">
        <v>452</v>
      </c>
      <c r="C8" s="487">
        <f>C6+C7</f>
        <v>872405095.47500932</v>
      </c>
    </row>
    <row r="9" spans="1:3" x14ac:dyDescent="0.25">
      <c r="A9" s="488"/>
      <c r="B9" s="488" t="s">
        <v>453</v>
      </c>
      <c r="C9" s="489"/>
    </row>
    <row r="10" spans="1:3" x14ac:dyDescent="0.25">
      <c r="A10" s="490">
        <v>4</v>
      </c>
      <c r="B10" s="491" t="s">
        <v>454</v>
      </c>
      <c r="C10" s="484">
        <v>0</v>
      </c>
    </row>
    <row r="11" spans="1:3" x14ac:dyDescent="0.25">
      <c r="A11" s="490">
        <v>5</v>
      </c>
      <c r="B11" s="492" t="s">
        <v>455</v>
      </c>
      <c r="C11" s="484">
        <v>0</v>
      </c>
    </row>
    <row r="12" spans="1:3" x14ac:dyDescent="0.25">
      <c r="A12" s="490" t="s">
        <v>456</v>
      </c>
      <c r="B12" s="483" t="s">
        <v>457</v>
      </c>
      <c r="C12" s="487">
        <f>'15. CCR'!E21</f>
        <v>112862.88</v>
      </c>
    </row>
    <row r="13" spans="1:3" x14ac:dyDescent="0.25">
      <c r="A13" s="493">
        <v>6</v>
      </c>
      <c r="B13" s="494" t="s">
        <v>458</v>
      </c>
      <c r="C13" s="484">
        <v>0</v>
      </c>
    </row>
    <row r="14" spans="1:3" x14ac:dyDescent="0.25">
      <c r="A14" s="493">
        <v>7</v>
      </c>
      <c r="B14" s="495" t="s">
        <v>459</v>
      </c>
      <c r="C14" s="484">
        <v>0</v>
      </c>
    </row>
    <row r="15" spans="1:3" x14ac:dyDescent="0.25">
      <c r="A15" s="496">
        <v>8</v>
      </c>
      <c r="B15" s="483" t="s">
        <v>460</v>
      </c>
      <c r="C15" s="484">
        <v>0</v>
      </c>
    </row>
    <row r="16" spans="1:3" ht="24" x14ac:dyDescent="0.25">
      <c r="A16" s="493">
        <v>9</v>
      </c>
      <c r="B16" s="495" t="s">
        <v>461</v>
      </c>
      <c r="C16" s="484">
        <v>0</v>
      </c>
    </row>
    <row r="17" spans="1:3" x14ac:dyDescent="0.25">
      <c r="A17" s="493">
        <v>10</v>
      </c>
      <c r="B17" s="495" t="s">
        <v>462</v>
      </c>
      <c r="C17" s="484">
        <v>0</v>
      </c>
    </row>
    <row r="18" spans="1:3" x14ac:dyDescent="0.25">
      <c r="A18" s="497">
        <v>11</v>
      </c>
      <c r="B18" s="498" t="s">
        <v>463</v>
      </c>
      <c r="C18" s="487">
        <f>SUM(C10:C17)</f>
        <v>112862.88</v>
      </c>
    </row>
    <row r="19" spans="1:3" x14ac:dyDescent="0.25">
      <c r="A19" s="488"/>
      <c r="B19" s="488" t="s">
        <v>464</v>
      </c>
      <c r="C19" s="499"/>
    </row>
    <row r="20" spans="1:3" x14ac:dyDescent="0.25">
      <c r="A20" s="493">
        <v>12</v>
      </c>
      <c r="B20" s="491" t="s">
        <v>465</v>
      </c>
      <c r="C20" s="484">
        <v>0</v>
      </c>
    </row>
    <row r="21" spans="1:3" x14ac:dyDescent="0.25">
      <c r="A21" s="493">
        <v>13</v>
      </c>
      <c r="B21" s="491" t="s">
        <v>466</v>
      </c>
      <c r="C21" s="484">
        <v>0</v>
      </c>
    </row>
    <row r="22" spans="1:3" x14ac:dyDescent="0.25">
      <c r="A22" s="493">
        <v>14</v>
      </c>
      <c r="B22" s="491" t="s">
        <v>467</v>
      </c>
      <c r="C22" s="484">
        <v>0</v>
      </c>
    </row>
    <row r="23" spans="1:3" ht="24" x14ac:dyDescent="0.25">
      <c r="A23" s="493" t="s">
        <v>468</v>
      </c>
      <c r="B23" s="491" t="s">
        <v>469</v>
      </c>
      <c r="C23" s="484">
        <v>0</v>
      </c>
    </row>
    <row r="24" spans="1:3" x14ac:dyDescent="0.25">
      <c r="A24" s="493">
        <v>15</v>
      </c>
      <c r="B24" s="491" t="s">
        <v>470</v>
      </c>
      <c r="C24" s="484">
        <v>0</v>
      </c>
    </row>
    <row r="25" spans="1:3" x14ac:dyDescent="0.25">
      <c r="A25" s="493" t="s">
        <v>471</v>
      </c>
      <c r="B25" s="483" t="s">
        <v>472</v>
      </c>
      <c r="C25" s="484">
        <v>0</v>
      </c>
    </row>
    <row r="26" spans="1:3" x14ac:dyDescent="0.25">
      <c r="A26" s="497">
        <v>16</v>
      </c>
      <c r="B26" s="498" t="s">
        <v>473</v>
      </c>
      <c r="C26" s="487">
        <f>SUM(C20:C25)</f>
        <v>0</v>
      </c>
    </row>
    <row r="27" spans="1:3" x14ac:dyDescent="0.25">
      <c r="A27" s="488"/>
      <c r="B27" s="488" t="s">
        <v>474</v>
      </c>
      <c r="C27" s="489"/>
    </row>
    <row r="28" spans="1:3" x14ac:dyDescent="0.25">
      <c r="A28" s="490">
        <v>17</v>
      </c>
      <c r="B28" s="483" t="s">
        <v>475</v>
      </c>
      <c r="C28" s="484">
        <v>50267981.627142146</v>
      </c>
    </row>
    <row r="29" spans="1:3" x14ac:dyDescent="0.25">
      <c r="A29" s="490">
        <v>18</v>
      </c>
      <c r="B29" s="483" t="s">
        <v>476</v>
      </c>
      <c r="C29" s="484">
        <v>-35835956.863088325</v>
      </c>
    </row>
    <row r="30" spans="1:3" x14ac:dyDescent="0.25">
      <c r="A30" s="497">
        <v>19</v>
      </c>
      <c r="B30" s="498" t="s">
        <v>477</v>
      </c>
      <c r="C30" s="487">
        <f>C28+C29</f>
        <v>14432024.764053822</v>
      </c>
    </row>
    <row r="31" spans="1:3" x14ac:dyDescent="0.25">
      <c r="A31" s="500"/>
      <c r="B31" s="488" t="s">
        <v>478</v>
      </c>
      <c r="C31" s="489"/>
    </row>
    <row r="32" spans="1:3" x14ac:dyDescent="0.25">
      <c r="A32" s="490" t="s">
        <v>479</v>
      </c>
      <c r="B32" s="491" t="s">
        <v>480</v>
      </c>
      <c r="C32" s="501">
        <v>0</v>
      </c>
    </row>
    <row r="33" spans="1:3" x14ac:dyDescent="0.25">
      <c r="A33" s="490" t="s">
        <v>481</v>
      </c>
      <c r="B33" s="492" t="s">
        <v>482</v>
      </c>
      <c r="C33" s="501">
        <v>0</v>
      </c>
    </row>
    <row r="34" spans="1:3" x14ac:dyDescent="0.25">
      <c r="A34" s="488"/>
      <c r="B34" s="488" t="s">
        <v>483</v>
      </c>
      <c r="C34" s="489"/>
    </row>
    <row r="35" spans="1:3" x14ac:dyDescent="0.25">
      <c r="A35" s="497">
        <v>20</v>
      </c>
      <c r="B35" s="498" t="s">
        <v>46</v>
      </c>
      <c r="C35" s="487">
        <f>'1. key ratios'!C9</f>
        <v>195410077.08000004</v>
      </c>
    </row>
    <row r="36" spans="1:3" x14ac:dyDescent="0.25">
      <c r="A36" s="497">
        <v>21</v>
      </c>
      <c r="B36" s="498" t="s">
        <v>484</v>
      </c>
      <c r="C36" s="487">
        <f>C8+C18+C26+C30</f>
        <v>886949983.11906314</v>
      </c>
    </row>
    <row r="37" spans="1:3" x14ac:dyDescent="0.25">
      <c r="A37" s="502"/>
      <c r="B37" s="502" t="s">
        <v>25</v>
      </c>
      <c r="C37" s="489"/>
    </row>
    <row r="38" spans="1:3" x14ac:dyDescent="0.25">
      <c r="A38" s="497">
        <v>22</v>
      </c>
      <c r="B38" s="498" t="s">
        <v>25</v>
      </c>
      <c r="C38" s="503">
        <f>IFERROR(C35/C36,0)</f>
        <v>0.22031690715277732</v>
      </c>
    </row>
    <row r="39" spans="1:3" x14ac:dyDescent="0.25">
      <c r="A39" s="502"/>
      <c r="B39" s="502" t="s">
        <v>485</v>
      </c>
      <c r="C39" s="489"/>
    </row>
    <row r="40" spans="1:3" x14ac:dyDescent="0.25">
      <c r="A40" s="504" t="s">
        <v>486</v>
      </c>
      <c r="B40" s="491" t="s">
        <v>487</v>
      </c>
      <c r="C40" s="501">
        <v>0</v>
      </c>
    </row>
    <row r="41" spans="1:3" x14ac:dyDescent="0.25">
      <c r="A41" s="505" t="s">
        <v>488</v>
      </c>
      <c r="B41" s="492" t="s">
        <v>489</v>
      </c>
      <c r="C41" s="501">
        <v>0</v>
      </c>
    </row>
    <row r="43" spans="1:3" x14ac:dyDescent="0.25">
      <c r="B43" s="506" t="s">
        <v>490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32" activePane="bottomRight" state="frozen"/>
      <selection activeCell="B46" sqref="B46:C46"/>
      <selection pane="topRight" activeCell="B46" sqref="B46:C46"/>
      <selection pane="bottomLeft" activeCell="B46" sqref="B46:C46"/>
      <selection pane="bottomRight" activeCell="B46" sqref="B46:C46"/>
    </sheetView>
  </sheetViews>
  <sheetFormatPr defaultRowHeight="15" x14ac:dyDescent="0.25"/>
  <cols>
    <col min="1" max="1" width="9.85546875" style="20" bestFit="1" customWidth="1"/>
    <col min="2" max="2" width="82.5703125" style="76" customWidth="1"/>
    <col min="3" max="7" width="17.5703125" style="20" customWidth="1"/>
  </cols>
  <sheetData>
    <row r="1" spans="1:7" x14ac:dyDescent="0.25">
      <c r="A1" s="20" t="s">
        <v>37</v>
      </c>
      <c r="B1" s="20" t="str">
        <f>Info!C2</f>
        <v>სს "ხალიკ ბანკი საქართველო"</v>
      </c>
    </row>
    <row r="2" spans="1:7" x14ac:dyDescent="0.25">
      <c r="A2" s="20" t="s">
        <v>38</v>
      </c>
      <c r="B2" s="24">
        <f>'1. key ratios'!B2</f>
        <v>45199</v>
      </c>
    </row>
    <row r="3" spans="1:7" x14ac:dyDescent="0.25">
      <c r="B3" s="24"/>
    </row>
    <row r="4" spans="1:7" ht="15.75" thickBot="1" x14ac:dyDescent="0.3">
      <c r="A4" s="20" t="s">
        <v>491</v>
      </c>
      <c r="B4" s="507" t="s">
        <v>26</v>
      </c>
    </row>
    <row r="5" spans="1:7" x14ac:dyDescent="0.25">
      <c r="A5" s="508"/>
      <c r="B5" s="509"/>
      <c r="C5" s="807" t="s">
        <v>492</v>
      </c>
      <c r="D5" s="807"/>
      <c r="E5" s="807"/>
      <c r="F5" s="807"/>
      <c r="G5" s="808" t="s">
        <v>493</v>
      </c>
    </row>
    <row r="6" spans="1:7" x14ac:dyDescent="0.25">
      <c r="A6" s="510"/>
      <c r="B6" s="511"/>
      <c r="C6" s="512" t="s">
        <v>494</v>
      </c>
      <c r="D6" s="513" t="s">
        <v>495</v>
      </c>
      <c r="E6" s="513" t="s">
        <v>496</v>
      </c>
      <c r="F6" s="513" t="s">
        <v>497</v>
      </c>
      <c r="G6" s="809"/>
    </row>
    <row r="7" spans="1:7" x14ac:dyDescent="0.25">
      <c r="A7" s="514"/>
      <c r="B7" s="515" t="s">
        <v>78</v>
      </c>
      <c r="C7" s="516"/>
      <c r="D7" s="516"/>
      <c r="E7" s="516"/>
      <c r="F7" s="516"/>
      <c r="G7" s="517"/>
    </row>
    <row r="8" spans="1:7" x14ac:dyDescent="0.25">
      <c r="A8" s="392">
        <v>1</v>
      </c>
      <c r="B8" s="518" t="s">
        <v>498</v>
      </c>
      <c r="C8" s="393">
        <f>SUM(C9:C10)</f>
        <v>190040085.58000004</v>
      </c>
      <c r="D8" s="393">
        <f>SUM(D9:D10)</f>
        <v>0</v>
      </c>
      <c r="E8" s="393">
        <f>SUM(E9:E10)</f>
        <v>0</v>
      </c>
      <c r="F8" s="393">
        <f>SUM(F9:F10)</f>
        <v>353707025.99000001</v>
      </c>
      <c r="G8" s="519">
        <f>SUM(G9:G10)</f>
        <v>543747111.57000005</v>
      </c>
    </row>
    <row r="9" spans="1:7" x14ac:dyDescent="0.25">
      <c r="A9" s="392">
        <v>2</v>
      </c>
      <c r="B9" s="520" t="s">
        <v>16</v>
      </c>
      <c r="C9" s="393">
        <v>190040085.58000004</v>
      </c>
      <c r="D9" s="393">
        <v>0</v>
      </c>
      <c r="E9" s="393">
        <v>0</v>
      </c>
      <c r="F9" s="393">
        <v>26849957.5</v>
      </c>
      <c r="G9" s="519">
        <v>216890043.08000004</v>
      </c>
    </row>
    <row r="10" spans="1:7" x14ac:dyDescent="0.25">
      <c r="A10" s="392">
        <v>3</v>
      </c>
      <c r="B10" s="520" t="s">
        <v>499</v>
      </c>
      <c r="C10" s="521"/>
      <c r="D10" s="521"/>
      <c r="E10" s="521"/>
      <c r="F10" s="393">
        <v>326857068.49000001</v>
      </c>
      <c r="G10" s="519">
        <v>326857068.49000001</v>
      </c>
    </row>
    <row r="11" spans="1:7" ht="26.25" x14ac:dyDescent="0.25">
      <c r="A11" s="392">
        <v>4</v>
      </c>
      <c r="B11" s="518" t="s">
        <v>500</v>
      </c>
      <c r="C11" s="393">
        <f t="shared" ref="C11:F11" si="0">SUM(C12:C13)</f>
        <v>23636616.440000009</v>
      </c>
      <c r="D11" s="393">
        <f t="shared" si="0"/>
        <v>16319484.970000001</v>
      </c>
      <c r="E11" s="393">
        <f t="shared" si="0"/>
        <v>10446647.889999999</v>
      </c>
      <c r="F11" s="393">
        <f t="shared" si="0"/>
        <v>14094800.649999999</v>
      </c>
      <c r="G11" s="519">
        <f>SUM(G12:G13)</f>
        <v>54668545.046500012</v>
      </c>
    </row>
    <row r="12" spans="1:7" x14ac:dyDescent="0.25">
      <c r="A12" s="392">
        <v>5</v>
      </c>
      <c r="B12" s="520" t="s">
        <v>501</v>
      </c>
      <c r="C12" s="393">
        <v>15758690.480000008</v>
      </c>
      <c r="D12" s="212">
        <v>15385611.280000001</v>
      </c>
      <c r="E12" s="393">
        <v>7708971.5399999991</v>
      </c>
      <c r="F12" s="393">
        <v>10968437.969999999</v>
      </c>
      <c r="G12" s="519">
        <v>47330625.706500009</v>
      </c>
    </row>
    <row r="13" spans="1:7" x14ac:dyDescent="0.25">
      <c r="A13" s="392">
        <v>6</v>
      </c>
      <c r="B13" s="520" t="s">
        <v>502</v>
      </c>
      <c r="C13" s="393">
        <v>7877925.96</v>
      </c>
      <c r="D13" s="212">
        <v>933873.69</v>
      </c>
      <c r="E13" s="393">
        <v>2737676.35</v>
      </c>
      <c r="F13" s="393">
        <v>3126362.6799999997</v>
      </c>
      <c r="G13" s="519">
        <v>7337919.3400000008</v>
      </c>
    </row>
    <row r="14" spans="1:7" x14ac:dyDescent="0.25">
      <c r="A14" s="392">
        <v>7</v>
      </c>
      <c r="B14" s="518" t="s">
        <v>503</v>
      </c>
      <c r="C14" s="393">
        <f t="shared" ref="C14:F14" si="1">SUM(C15:C16)</f>
        <v>80707813.050000012</v>
      </c>
      <c r="D14" s="393">
        <f t="shared" si="1"/>
        <v>68670934.429999992</v>
      </c>
      <c r="E14" s="393">
        <f t="shared" si="1"/>
        <v>74098339.319999993</v>
      </c>
      <c r="F14" s="393">
        <f t="shared" si="1"/>
        <v>2058601.0999999996</v>
      </c>
      <c r="G14" s="519">
        <f>SUM(G15:G16)</f>
        <v>72263510.015000015</v>
      </c>
    </row>
    <row r="15" spans="1:7" ht="51.75" x14ac:dyDescent="0.25">
      <c r="A15" s="392">
        <v>8</v>
      </c>
      <c r="B15" s="520" t="s">
        <v>504</v>
      </c>
      <c r="C15" s="393">
        <v>65801108.330000013</v>
      </c>
      <c r="D15" s="212">
        <v>3345678.2799999993</v>
      </c>
      <c r="E15" s="393">
        <v>9262232.3200000003</v>
      </c>
      <c r="F15" s="393">
        <v>2058601.0999999996</v>
      </c>
      <c r="G15" s="519">
        <v>40233810.015000015</v>
      </c>
    </row>
    <row r="16" spans="1:7" ht="26.25" x14ac:dyDescent="0.25">
      <c r="A16" s="392">
        <v>9</v>
      </c>
      <c r="B16" s="520" t="s">
        <v>505</v>
      </c>
      <c r="C16" s="393">
        <v>14906704.719999999</v>
      </c>
      <c r="D16" s="212">
        <v>65325256.149999999</v>
      </c>
      <c r="E16" s="393">
        <v>64836106.999999993</v>
      </c>
      <c r="F16" s="393">
        <v>0</v>
      </c>
      <c r="G16" s="519">
        <v>32029699.999999996</v>
      </c>
    </row>
    <row r="17" spans="1:7" x14ac:dyDescent="0.25">
      <c r="A17" s="392">
        <v>10</v>
      </c>
      <c r="B17" s="518" t="s">
        <v>506</v>
      </c>
      <c r="C17" s="393">
        <v>0</v>
      </c>
      <c r="D17" s="212">
        <v>0</v>
      </c>
      <c r="E17" s="393">
        <v>0</v>
      </c>
      <c r="F17" s="393">
        <v>0</v>
      </c>
      <c r="G17" s="519">
        <v>0</v>
      </c>
    </row>
    <row r="18" spans="1:7" x14ac:dyDescent="0.25">
      <c r="A18" s="392">
        <v>11</v>
      </c>
      <c r="B18" s="518" t="s">
        <v>131</v>
      </c>
      <c r="C18" s="393">
        <f>SUM(C19:C20)</f>
        <v>0</v>
      </c>
      <c r="D18" s="212">
        <f t="shared" ref="D18:G18" si="2">SUM(D19:D20)</f>
        <v>10763698.889999999</v>
      </c>
      <c r="E18" s="393">
        <f t="shared" si="2"/>
        <v>14282119.989999998</v>
      </c>
      <c r="F18" s="393">
        <f t="shared" si="2"/>
        <v>16500383.359999999</v>
      </c>
      <c r="G18" s="519">
        <f t="shared" si="2"/>
        <v>0</v>
      </c>
    </row>
    <row r="19" spans="1:7" x14ac:dyDescent="0.25">
      <c r="A19" s="392">
        <v>12</v>
      </c>
      <c r="B19" s="520" t="s">
        <v>507</v>
      </c>
      <c r="C19" s="521"/>
      <c r="D19" s="212">
        <v>41256</v>
      </c>
      <c r="E19" s="393">
        <v>0</v>
      </c>
      <c r="F19" s="393">
        <v>8250191.6799999997</v>
      </c>
      <c r="G19" s="519">
        <v>0</v>
      </c>
    </row>
    <row r="20" spans="1:7" ht="26.25" x14ac:dyDescent="0.25">
      <c r="A20" s="392">
        <v>13</v>
      </c>
      <c r="B20" s="520" t="s">
        <v>508</v>
      </c>
      <c r="C20" s="393">
        <v>0</v>
      </c>
      <c r="D20" s="393">
        <v>10722442.889999999</v>
      </c>
      <c r="E20" s="393">
        <v>14282119.989999998</v>
      </c>
      <c r="F20" s="393">
        <v>8250191.6799999997</v>
      </c>
      <c r="G20" s="519">
        <v>0</v>
      </c>
    </row>
    <row r="21" spans="1:7" x14ac:dyDescent="0.25">
      <c r="A21" s="522">
        <v>14</v>
      </c>
      <c r="B21" s="523" t="s">
        <v>509</v>
      </c>
      <c r="C21" s="521"/>
      <c r="D21" s="521"/>
      <c r="E21" s="521"/>
      <c r="F21" s="521"/>
      <c r="G21" s="524">
        <f>SUM(G8,G11,G14,G17,G18)</f>
        <v>670679166.63150001</v>
      </c>
    </row>
    <row r="22" spans="1:7" x14ac:dyDescent="0.25">
      <c r="A22" s="525"/>
      <c r="B22" s="526" t="s">
        <v>79</v>
      </c>
      <c r="C22" s="527"/>
      <c r="D22" s="427"/>
      <c r="E22" s="527"/>
      <c r="F22" s="527"/>
      <c r="G22" s="528"/>
    </row>
    <row r="23" spans="1:7" x14ac:dyDescent="0.25">
      <c r="A23" s="392">
        <v>15</v>
      </c>
      <c r="B23" s="518" t="s">
        <v>418</v>
      </c>
      <c r="C23" s="394">
        <v>200802225.69635287</v>
      </c>
      <c r="D23" s="416">
        <v>0</v>
      </c>
      <c r="E23" s="394">
        <v>0</v>
      </c>
      <c r="F23" s="394">
        <v>775193.40425214008</v>
      </c>
      <c r="G23" s="519">
        <v>4620424.3235697849</v>
      </c>
    </row>
    <row r="24" spans="1:7" x14ac:dyDescent="0.25">
      <c r="A24" s="392">
        <v>16</v>
      </c>
      <c r="B24" s="518" t="s">
        <v>510</v>
      </c>
      <c r="C24" s="393">
        <f>SUM(C25:C27,C29,C31)</f>
        <v>364002.68139495159</v>
      </c>
      <c r="D24" s="212">
        <f t="shared" ref="D24:G24" si="3">SUM(D25:D27,D29,D31)</f>
        <v>56383991.590043515</v>
      </c>
      <c r="E24" s="393">
        <f t="shared" si="3"/>
        <v>73706447.360239774</v>
      </c>
      <c r="F24" s="393">
        <f t="shared" si="3"/>
        <v>392470282.38381648</v>
      </c>
      <c r="G24" s="519">
        <f t="shared" si="3"/>
        <v>399143513.07857478</v>
      </c>
    </row>
    <row r="25" spans="1:7" ht="26.25" x14ac:dyDescent="0.25">
      <c r="A25" s="392">
        <v>17</v>
      </c>
      <c r="B25" s="520" t="s">
        <v>511</v>
      </c>
      <c r="C25" s="393">
        <v>0</v>
      </c>
      <c r="D25" s="212">
        <v>0</v>
      </c>
      <c r="E25" s="393">
        <v>0</v>
      </c>
      <c r="F25" s="393">
        <v>0</v>
      </c>
      <c r="G25" s="519">
        <v>0</v>
      </c>
    </row>
    <row r="26" spans="1:7" ht="39" x14ac:dyDescent="0.25">
      <c r="A26" s="392">
        <v>18</v>
      </c>
      <c r="B26" s="520" t="s">
        <v>512</v>
      </c>
      <c r="C26" s="393">
        <v>364002.68139495159</v>
      </c>
      <c r="D26" s="212">
        <v>780350.66387012298</v>
      </c>
      <c r="E26" s="393">
        <v>16771715.177210158</v>
      </c>
      <c r="F26" s="393">
        <v>4780506.0488960538</v>
      </c>
      <c r="G26" s="519">
        <v>13338016.639290893</v>
      </c>
    </row>
    <row r="27" spans="1:7" x14ac:dyDescent="0.25">
      <c r="A27" s="392">
        <v>19</v>
      </c>
      <c r="B27" s="520" t="s">
        <v>513</v>
      </c>
      <c r="C27" s="393">
        <v>0</v>
      </c>
      <c r="D27" s="212">
        <v>44089422.992459834</v>
      </c>
      <c r="E27" s="393">
        <v>45553667.545086563</v>
      </c>
      <c r="F27" s="393">
        <v>210875593.6350264</v>
      </c>
      <c r="G27" s="519">
        <v>224065799.85854563</v>
      </c>
    </row>
    <row r="28" spans="1:7" x14ac:dyDescent="0.25">
      <c r="A28" s="392">
        <v>20</v>
      </c>
      <c r="B28" s="529" t="s">
        <v>514</v>
      </c>
      <c r="C28" s="393">
        <v>0</v>
      </c>
      <c r="D28" s="212">
        <v>0</v>
      </c>
      <c r="E28" s="393">
        <v>0</v>
      </c>
      <c r="F28" s="393">
        <v>0</v>
      </c>
      <c r="G28" s="519">
        <v>0</v>
      </c>
    </row>
    <row r="29" spans="1:7" x14ac:dyDescent="0.25">
      <c r="A29" s="392">
        <v>21</v>
      </c>
      <c r="B29" s="520" t="s">
        <v>515</v>
      </c>
      <c r="C29" s="393">
        <v>0</v>
      </c>
      <c r="D29" s="212">
        <v>11514217.933713555</v>
      </c>
      <c r="E29" s="393">
        <v>11381064.637943044</v>
      </c>
      <c r="F29" s="393">
        <v>175967717.2718941</v>
      </c>
      <c r="G29" s="519">
        <v>161020200.96693826</v>
      </c>
    </row>
    <row r="30" spans="1:7" x14ac:dyDescent="0.25">
      <c r="A30" s="392">
        <v>22</v>
      </c>
      <c r="B30" s="529" t="s">
        <v>514</v>
      </c>
      <c r="C30" s="393">
        <v>0</v>
      </c>
      <c r="D30" s="212">
        <v>0</v>
      </c>
      <c r="E30" s="393">
        <v>0</v>
      </c>
      <c r="F30" s="393">
        <v>0</v>
      </c>
      <c r="G30" s="519">
        <v>0</v>
      </c>
    </row>
    <row r="31" spans="1:7" ht="26.25" x14ac:dyDescent="0.25">
      <c r="A31" s="392">
        <v>23</v>
      </c>
      <c r="B31" s="520" t="s">
        <v>516</v>
      </c>
      <c r="C31" s="393">
        <v>0</v>
      </c>
      <c r="D31" s="212">
        <v>0</v>
      </c>
      <c r="E31" s="393">
        <v>0</v>
      </c>
      <c r="F31" s="393">
        <v>846465.42800000019</v>
      </c>
      <c r="G31" s="519">
        <v>719495.61380000017</v>
      </c>
    </row>
    <row r="32" spans="1:7" x14ac:dyDescent="0.25">
      <c r="A32" s="392">
        <v>24</v>
      </c>
      <c r="B32" s="518" t="s">
        <v>517</v>
      </c>
      <c r="C32" s="393">
        <v>0</v>
      </c>
      <c r="D32" s="212">
        <v>0</v>
      </c>
      <c r="E32" s="393">
        <v>0</v>
      </c>
      <c r="F32" s="393">
        <v>0</v>
      </c>
      <c r="G32" s="519">
        <v>0</v>
      </c>
    </row>
    <row r="33" spans="1:7" x14ac:dyDescent="0.25">
      <c r="A33" s="392">
        <v>25</v>
      </c>
      <c r="B33" s="518" t="s">
        <v>114</v>
      </c>
      <c r="C33" s="393">
        <f>SUM(C34:C35)</f>
        <v>35375811.060000002</v>
      </c>
      <c r="D33" s="393">
        <f>SUM(D34:D35)</f>
        <v>16511025.184392944</v>
      </c>
      <c r="E33" s="393">
        <f>SUM(E34:E35)</f>
        <v>7818775.8027864099</v>
      </c>
      <c r="F33" s="393">
        <f>SUM(F34:F35)</f>
        <v>90043412.564729959</v>
      </c>
      <c r="G33" s="519">
        <f>SUM(G34:G35)</f>
        <v>136926792.39931971</v>
      </c>
    </row>
    <row r="34" spans="1:7" x14ac:dyDescent="0.25">
      <c r="A34" s="392">
        <v>26</v>
      </c>
      <c r="B34" s="520" t="s">
        <v>518</v>
      </c>
      <c r="C34" s="521"/>
      <c r="D34" s="212">
        <v>0</v>
      </c>
      <c r="E34" s="393">
        <v>0</v>
      </c>
      <c r="F34" s="393">
        <v>0</v>
      </c>
      <c r="G34" s="519">
        <v>0</v>
      </c>
    </row>
    <row r="35" spans="1:7" x14ac:dyDescent="0.25">
      <c r="A35" s="392">
        <v>27</v>
      </c>
      <c r="B35" s="520" t="s">
        <v>519</v>
      </c>
      <c r="C35" s="393">
        <v>35375811.060000002</v>
      </c>
      <c r="D35" s="212">
        <v>16511025.184392944</v>
      </c>
      <c r="E35" s="393">
        <v>7818775.8027864099</v>
      </c>
      <c r="F35" s="393">
        <v>90043412.564729959</v>
      </c>
      <c r="G35" s="519">
        <v>136926792.39931971</v>
      </c>
    </row>
    <row r="36" spans="1:7" x14ac:dyDescent="0.25">
      <c r="A36" s="392">
        <v>28</v>
      </c>
      <c r="B36" s="518" t="s">
        <v>520</v>
      </c>
      <c r="C36" s="393">
        <v>37020956.840000004</v>
      </c>
      <c r="D36" s="212">
        <v>954193.33000000007</v>
      </c>
      <c r="E36" s="393">
        <v>6472080</v>
      </c>
      <c r="F36" s="393">
        <v>6421213.4399999995</v>
      </c>
      <c r="G36" s="519">
        <v>2623670.1500000004</v>
      </c>
    </row>
    <row r="37" spans="1:7" x14ac:dyDescent="0.25">
      <c r="A37" s="522">
        <v>29</v>
      </c>
      <c r="B37" s="523" t="s">
        <v>521</v>
      </c>
      <c r="C37" s="521"/>
      <c r="D37" s="521"/>
      <c r="E37" s="521"/>
      <c r="F37" s="521"/>
      <c r="G37" s="524">
        <f>SUM(G23:G24,G32:G33,G36)</f>
        <v>543314399.9514643</v>
      </c>
    </row>
    <row r="38" spans="1:7" x14ac:dyDescent="0.25">
      <c r="A38" s="514"/>
      <c r="B38" s="530"/>
      <c r="C38" s="531"/>
      <c r="D38" s="531"/>
      <c r="E38" s="531"/>
      <c r="F38" s="531"/>
      <c r="G38" s="532"/>
    </row>
    <row r="39" spans="1:7" ht="15.75" thickBot="1" x14ac:dyDescent="0.3">
      <c r="A39" s="533">
        <v>30</v>
      </c>
      <c r="B39" s="534" t="s">
        <v>26</v>
      </c>
      <c r="C39" s="436"/>
      <c r="D39" s="535"/>
      <c r="E39" s="535"/>
      <c r="F39" s="536"/>
      <c r="G39" s="537">
        <f>IFERROR(G21/G37,0)</f>
        <v>1.2344218498376143</v>
      </c>
    </row>
    <row r="42" spans="1:7" ht="39" x14ac:dyDescent="0.25">
      <c r="B42" s="76" t="s">
        <v>522</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63" zoomScaleNormal="63" workbookViewId="0">
      <pane xSplit="1" ySplit="5" topLeftCell="B12" activePane="bottomRight" state="frozen"/>
      <selection activeCell="B46" sqref="B46:C46"/>
      <selection pane="topRight" activeCell="B46" sqref="B46:C46"/>
      <selection pane="bottomLeft" activeCell="B46" sqref="B46:C46"/>
      <selection pane="bottomRight" activeCell="C26" sqref="C26"/>
    </sheetView>
  </sheetViews>
  <sheetFormatPr defaultRowHeight="15.75" x14ac:dyDescent="0.3"/>
  <cols>
    <col min="1" max="1" width="9.5703125" style="75" bestFit="1" customWidth="1"/>
    <col min="2" max="2" width="88.42578125" style="23" customWidth="1"/>
    <col min="3" max="3" width="12.7109375" style="23" customWidth="1"/>
    <col min="4" max="4" width="13.5703125" style="20" customWidth="1"/>
    <col min="5" max="5" width="13.42578125" style="20" bestFit="1" customWidth="1"/>
    <col min="6" max="6" width="12.7109375" style="20" customWidth="1"/>
    <col min="7" max="7" width="15" style="20" customWidth="1"/>
    <col min="8" max="8" width="6.7109375" customWidth="1"/>
    <col min="9" max="9" width="14.42578125" bestFit="1" customWidth="1"/>
    <col min="10" max="10" width="15.85546875" bestFit="1" customWidth="1"/>
    <col min="11" max="12" width="14.42578125" bestFit="1" customWidth="1"/>
    <col min="13" max="13" width="6.7109375" customWidth="1"/>
  </cols>
  <sheetData>
    <row r="1" spans="1:12" x14ac:dyDescent="0.3">
      <c r="A1" s="21" t="s">
        <v>37</v>
      </c>
      <c r="B1" s="22" t="str">
        <f>Info!C2</f>
        <v>სს "ხალიკ ბანკი საქართველო"</v>
      </c>
    </row>
    <row r="2" spans="1:12" x14ac:dyDescent="0.3">
      <c r="A2" s="21" t="s">
        <v>38</v>
      </c>
      <c r="B2" s="24">
        <v>45199</v>
      </c>
      <c r="C2" s="25"/>
      <c r="D2" s="26"/>
      <c r="E2" s="26"/>
      <c r="F2" s="26"/>
      <c r="G2" s="26"/>
      <c r="H2" s="27"/>
    </row>
    <row r="3" spans="1:12" ht="16.5" thickBot="1" x14ac:dyDescent="0.35">
      <c r="A3" s="21"/>
      <c r="C3" s="25"/>
      <c r="D3" s="26"/>
      <c r="E3" s="26"/>
      <c r="F3" s="26"/>
      <c r="G3" s="26"/>
      <c r="H3" s="27"/>
    </row>
    <row r="4" spans="1:12" ht="16.5" thickBot="1" x14ac:dyDescent="0.35">
      <c r="A4" s="28" t="s">
        <v>39</v>
      </c>
      <c r="B4" s="29" t="s">
        <v>8</v>
      </c>
      <c r="C4" s="30"/>
      <c r="D4" s="746" t="s">
        <v>40</v>
      </c>
      <c r="E4" s="747"/>
      <c r="F4" s="747"/>
      <c r="G4" s="748"/>
      <c r="H4" s="27"/>
      <c r="I4" s="749" t="s">
        <v>41</v>
      </c>
      <c r="J4" s="750"/>
      <c r="K4" s="750"/>
      <c r="L4" s="751"/>
    </row>
    <row r="5" spans="1:12" ht="15" x14ac:dyDescent="0.25">
      <c r="A5" s="31" t="s">
        <v>42</v>
      </c>
      <c r="B5" s="32"/>
      <c r="C5" s="33" t="str">
        <f>INT((MONTH($B$2))/3)&amp;"Q"&amp;"-"&amp;YEAR($B$2)</f>
        <v>3Q-2023</v>
      </c>
      <c r="D5" s="33" t="str">
        <f>IF(INT(MONTH($B$2))=3, "4"&amp;"Q"&amp;"-"&amp;YEAR($B$2)-1, IF(INT(MONTH($B$2))=6, "1"&amp;"Q"&amp;"-"&amp;YEAR($B$2), IF(INT(MONTH($B$2))=9, "2"&amp;"Q"&amp;"-"&amp;YEAR($B$2),IF(INT(MONTH($B$2))=12, "3"&amp;"Q"&amp;"-"&amp;YEAR($B$2), 0))))</f>
        <v>2Q-2023</v>
      </c>
      <c r="E5" s="33" t="str">
        <f>IF(INT(MONTH($B$2))=3, "3"&amp;"Q"&amp;"-"&amp;YEAR($B$2)-1, IF(INT(MONTH($B$2))=6, "4"&amp;"Q"&amp;"-"&amp;YEAR($B$2)-1, IF(INT(MONTH($B$2))=9, "1"&amp;"Q"&amp;"-"&amp;YEAR($B$2),IF(INT(MONTH($B$2))=12, "2"&amp;"Q"&amp;"-"&amp;YEAR($B$2), 0))))</f>
        <v>1Q-2023</v>
      </c>
      <c r="F5" s="33" t="str">
        <f>IF(INT(MONTH($B$2))=3, "2"&amp;"Q"&amp;"-"&amp;YEAR($B$2)-1, IF(INT(MONTH($B$2))=6, "3"&amp;"Q"&amp;"-"&amp;YEAR($B$2)-1, IF(INT(MONTH($B$2))=9, "4"&amp;"Q"&amp;"-"&amp;YEAR($B$2)-1,IF(INT(MONTH($B$2))=12, "1"&amp;"Q"&amp;"-"&amp;YEAR($B$2), 0))))</f>
        <v>4Q-2022</v>
      </c>
      <c r="G5" s="34" t="str">
        <f>IF(INT(MONTH($B$2))=3, "1"&amp;"Q"&amp;"-"&amp;YEAR($B$2)-1, IF(INT(MONTH($B$2))=6, "2"&amp;"Q"&amp;"-"&amp;YEAR($B$2)-1, IF(INT(MONTH($B$2))=9, "3"&amp;"Q"&amp;"-"&amp;YEAR($B$2)-1,IF(INT(MONTH($B$2))=12, "4"&amp;"Q"&amp;"-"&amp;YEAR($B$2)-1, 0))))</f>
        <v>3Q-2022</v>
      </c>
      <c r="I5" s="35" t="str">
        <f>D5</f>
        <v>2Q-2023</v>
      </c>
      <c r="J5" s="33" t="str">
        <f t="shared" ref="J5:L5" si="0">E5</f>
        <v>1Q-2023</v>
      </c>
      <c r="K5" s="33" t="str">
        <f t="shared" si="0"/>
        <v>4Q-2022</v>
      </c>
      <c r="L5" s="34" t="str">
        <f t="shared" si="0"/>
        <v>3Q-2022</v>
      </c>
    </row>
    <row r="6" spans="1:12" ht="15" x14ac:dyDescent="0.25">
      <c r="A6" s="36"/>
      <c r="B6" s="37" t="s">
        <v>43</v>
      </c>
      <c r="C6" s="38"/>
      <c r="D6" s="38"/>
      <c r="E6" s="38"/>
      <c r="F6" s="38"/>
      <c r="G6" s="39"/>
      <c r="I6" s="40"/>
      <c r="J6" s="38"/>
      <c r="K6" s="38"/>
      <c r="L6" s="39"/>
    </row>
    <row r="7" spans="1:12" ht="15" x14ac:dyDescent="0.25">
      <c r="A7" s="36"/>
      <c r="B7" s="41" t="s">
        <v>44</v>
      </c>
      <c r="C7" s="38"/>
      <c r="D7" s="38"/>
      <c r="E7" s="38"/>
      <c r="F7" s="38"/>
      <c r="G7" s="39"/>
      <c r="I7" s="40"/>
      <c r="J7" s="38"/>
      <c r="K7" s="38"/>
      <c r="L7" s="39"/>
    </row>
    <row r="8" spans="1:12" ht="15" x14ac:dyDescent="0.25">
      <c r="A8" s="42">
        <v>1</v>
      </c>
      <c r="B8" s="43" t="s">
        <v>45</v>
      </c>
      <c r="C8" s="44">
        <v>165410077.08000004</v>
      </c>
      <c r="D8" s="44">
        <v>159953919.70999998</v>
      </c>
      <c r="E8" s="44">
        <v>154662010.89000002</v>
      </c>
      <c r="F8" s="44">
        <v>148575234.75891653</v>
      </c>
      <c r="G8" s="45">
        <v>148500023.19999993</v>
      </c>
      <c r="H8" s="46"/>
      <c r="I8" s="47">
        <v>130045216</v>
      </c>
      <c r="J8" s="44">
        <v>128977456</v>
      </c>
      <c r="K8" s="44">
        <v>119619277</v>
      </c>
      <c r="L8" s="45">
        <v>114457601</v>
      </c>
    </row>
    <row r="9" spans="1:12" ht="15" x14ac:dyDescent="0.25">
      <c r="A9" s="42">
        <v>2</v>
      </c>
      <c r="B9" s="43" t="s">
        <v>46</v>
      </c>
      <c r="C9" s="44">
        <v>195410077.08000004</v>
      </c>
      <c r="D9" s="44">
        <v>159953919.70999998</v>
      </c>
      <c r="E9" s="44">
        <v>154662010.89000002</v>
      </c>
      <c r="F9" s="44">
        <v>148575234.75891653</v>
      </c>
      <c r="G9" s="45">
        <v>148500023.19999993</v>
      </c>
      <c r="H9" s="46"/>
      <c r="I9" s="47">
        <v>130045216</v>
      </c>
      <c r="J9" s="44">
        <v>128977456</v>
      </c>
      <c r="K9" s="44">
        <v>119619277</v>
      </c>
      <c r="L9" s="45">
        <v>114457601</v>
      </c>
    </row>
    <row r="10" spans="1:12" ht="15" x14ac:dyDescent="0.25">
      <c r="A10" s="42">
        <v>3</v>
      </c>
      <c r="B10" s="43" t="s">
        <v>16</v>
      </c>
      <c r="C10" s="44">
        <v>216890043.08000004</v>
      </c>
      <c r="D10" s="44">
        <v>186196362.20999998</v>
      </c>
      <c r="E10" s="44">
        <v>180333221.39000002</v>
      </c>
      <c r="F10" s="44">
        <v>175666162.25891653</v>
      </c>
      <c r="G10" s="45">
        <v>176922903.19999993</v>
      </c>
      <c r="H10" s="46"/>
      <c r="I10" s="47">
        <v>165218413.87791002</v>
      </c>
      <c r="J10" s="44">
        <v>164417282.5</v>
      </c>
      <c r="K10" s="44">
        <v>157844186.92000002</v>
      </c>
      <c r="L10" s="45">
        <v>153879790.56</v>
      </c>
    </row>
    <row r="11" spans="1:12" ht="15" x14ac:dyDescent="0.25">
      <c r="A11" s="42">
        <v>4</v>
      </c>
      <c r="B11" s="43" t="s">
        <v>47</v>
      </c>
      <c r="C11" s="44">
        <v>126118721.49293147</v>
      </c>
      <c r="D11" s="44">
        <v>102868304.35133559</v>
      </c>
      <c r="E11" s="44">
        <v>104735918.01004322</v>
      </c>
      <c r="F11" s="44">
        <v>97273190.152069837</v>
      </c>
      <c r="G11" s="45">
        <v>109858365.89572333</v>
      </c>
      <c r="H11" s="46"/>
      <c r="I11" s="47">
        <v>72654601.954384238</v>
      </c>
      <c r="J11" s="44">
        <v>75309555.986420184</v>
      </c>
      <c r="K11" s="44">
        <v>66714681.570645191</v>
      </c>
      <c r="L11" s="45">
        <v>60315975.857173987</v>
      </c>
    </row>
    <row r="12" spans="1:12" ht="15" x14ac:dyDescent="0.25">
      <c r="A12" s="42">
        <v>5</v>
      </c>
      <c r="B12" s="43" t="s">
        <v>48</v>
      </c>
      <c r="C12" s="44">
        <v>151743169.97665516</v>
      </c>
      <c r="D12" s="44">
        <v>127812555.95598882</v>
      </c>
      <c r="E12" s="44">
        <v>130948593.5829341</v>
      </c>
      <c r="F12" s="44">
        <v>118555007.06240892</v>
      </c>
      <c r="G12" s="45">
        <v>132347337.37951653</v>
      </c>
      <c r="H12" s="46"/>
      <c r="I12" s="47">
        <v>97092669.590540141</v>
      </c>
      <c r="J12" s="44">
        <v>100628964.7887678</v>
      </c>
      <c r="K12" s="44">
        <v>88978404.580899194</v>
      </c>
      <c r="L12" s="45">
        <v>80449290.444606692</v>
      </c>
    </row>
    <row r="13" spans="1:12" ht="15" x14ac:dyDescent="0.25">
      <c r="A13" s="42">
        <v>6</v>
      </c>
      <c r="B13" s="43" t="s">
        <v>49</v>
      </c>
      <c r="C13" s="44">
        <v>185675144.44088531</v>
      </c>
      <c r="D13" s="44">
        <v>160847064.8102535</v>
      </c>
      <c r="E13" s="44">
        <v>165671985.85872945</v>
      </c>
      <c r="F13" s="44">
        <v>154240988.35005617</v>
      </c>
      <c r="G13" s="45">
        <v>169702422.16655996</v>
      </c>
      <c r="H13" s="46"/>
      <c r="I13" s="47">
        <v>129456892.78738685</v>
      </c>
      <c r="J13" s="44">
        <v>134171953.05169041</v>
      </c>
      <c r="K13" s="44">
        <v>126303914.61367115</v>
      </c>
      <c r="L13" s="45">
        <v>114090229.60220805</v>
      </c>
    </row>
    <row r="14" spans="1:12" ht="15" x14ac:dyDescent="0.25">
      <c r="A14" s="36"/>
      <c r="B14" s="37" t="s">
        <v>50</v>
      </c>
      <c r="C14" s="48"/>
      <c r="D14" s="48"/>
      <c r="E14" s="48"/>
      <c r="F14" s="48"/>
      <c r="G14" s="49"/>
      <c r="H14" s="46"/>
      <c r="I14" s="50"/>
      <c r="J14" s="48"/>
      <c r="K14" s="48"/>
      <c r="L14" s="49"/>
    </row>
    <row r="15" spans="1:12" ht="21.95" customHeight="1" x14ac:dyDescent="0.25">
      <c r="A15" s="42">
        <v>7</v>
      </c>
      <c r="B15" s="43" t="s">
        <v>51</v>
      </c>
      <c r="C15" s="44">
        <v>819260545.45594764</v>
      </c>
      <c r="D15" s="44">
        <v>809875622.93964124</v>
      </c>
      <c r="E15" s="44">
        <v>885512783.5678575</v>
      </c>
      <c r="F15" s="44">
        <v>941589922.95686376</v>
      </c>
      <c r="G15" s="45">
        <v>1024712929.8261051</v>
      </c>
      <c r="H15" s="46"/>
      <c r="I15" s="47">
        <v>793709967.23796701</v>
      </c>
      <c r="J15" s="44">
        <v>866311387.36786342</v>
      </c>
      <c r="K15" s="44">
        <v>1004061992.5786666</v>
      </c>
      <c r="L15" s="45">
        <v>894636175.53499377</v>
      </c>
    </row>
    <row r="16" spans="1:12" ht="15" x14ac:dyDescent="0.25">
      <c r="A16" s="36"/>
      <c r="B16" s="37" t="s">
        <v>52</v>
      </c>
      <c r="C16" s="38"/>
      <c r="D16" s="38"/>
      <c r="E16" s="38"/>
      <c r="F16" s="38"/>
      <c r="G16" s="39"/>
      <c r="I16" s="40"/>
      <c r="J16" s="38"/>
      <c r="K16" s="38"/>
      <c r="L16" s="39"/>
    </row>
    <row r="17" spans="1:12" s="51" customFormat="1" ht="15" x14ac:dyDescent="0.25">
      <c r="A17" s="42"/>
      <c r="B17" s="41" t="s">
        <v>53</v>
      </c>
      <c r="C17" s="38"/>
      <c r="D17" s="38"/>
      <c r="E17" s="38"/>
      <c r="F17" s="38"/>
      <c r="G17" s="39"/>
      <c r="I17" s="40"/>
      <c r="J17" s="38"/>
      <c r="K17" s="38"/>
      <c r="L17" s="39"/>
    </row>
    <row r="18" spans="1:12" ht="15" x14ac:dyDescent="0.25">
      <c r="A18" s="52">
        <v>8</v>
      </c>
      <c r="B18" s="53" t="s">
        <v>54</v>
      </c>
      <c r="C18" s="54">
        <v>0.20190167584348084</v>
      </c>
      <c r="D18" s="54">
        <v>0.19750430211667341</v>
      </c>
      <c r="E18" s="54">
        <v>0.17465813454080772</v>
      </c>
      <c r="F18" s="54">
        <v>0.15779187004502709</v>
      </c>
      <c r="G18" s="55">
        <v>0.14491865856050098</v>
      </c>
      <c r="H18" s="56"/>
      <c r="I18" s="57">
        <v>0.16384475610473259</v>
      </c>
      <c r="J18" s="54">
        <v>0.14888117353723768</v>
      </c>
      <c r="K18" s="54">
        <v>0.11913535009206917</v>
      </c>
      <c r="L18" s="55">
        <v>0.12793759533762894</v>
      </c>
    </row>
    <row r="19" spans="1:12" ht="15" customHeight="1" x14ac:dyDescent="0.25">
      <c r="A19" s="52">
        <v>9</v>
      </c>
      <c r="B19" s="53" t="s">
        <v>55</v>
      </c>
      <c r="C19" s="54">
        <v>0.23852006320070909</v>
      </c>
      <c r="D19" s="54">
        <v>0.19750430211667341</v>
      </c>
      <c r="E19" s="54">
        <v>0.17465813454080772</v>
      </c>
      <c r="F19" s="54">
        <v>0.15779187004502709</v>
      </c>
      <c r="G19" s="55">
        <v>0.14491865856050098</v>
      </c>
      <c r="H19" s="56"/>
      <c r="I19" s="57">
        <v>0.16384475610473259</v>
      </c>
      <c r="J19" s="54">
        <v>0.14888117353723768</v>
      </c>
      <c r="K19" s="54">
        <v>0.11913535009206917</v>
      </c>
      <c r="L19" s="55">
        <v>0.12793759533762894</v>
      </c>
    </row>
    <row r="20" spans="1:12" ht="15" x14ac:dyDescent="0.25">
      <c r="A20" s="52">
        <v>10</v>
      </c>
      <c r="B20" s="53" t="s">
        <v>56</v>
      </c>
      <c r="C20" s="54">
        <v>0.26473878704764553</v>
      </c>
      <c r="D20" s="54">
        <v>0.22990735482833133</v>
      </c>
      <c r="E20" s="54">
        <v>0.20364835464420028</v>
      </c>
      <c r="F20" s="54">
        <v>0.18656334140373354</v>
      </c>
      <c r="G20" s="55">
        <v>0.17265606595793023</v>
      </c>
      <c r="H20" s="56"/>
      <c r="I20" s="57">
        <v>0.20815968136680194</v>
      </c>
      <c r="J20" s="54">
        <v>0.18979005112648159</v>
      </c>
      <c r="K20" s="54">
        <v>0.15720561886285442</v>
      </c>
      <c r="L20" s="55">
        <v>0.17200264729735487</v>
      </c>
    </row>
    <row r="21" spans="1:12" ht="15" x14ac:dyDescent="0.25">
      <c r="A21" s="52">
        <v>11</v>
      </c>
      <c r="B21" s="43" t="s">
        <v>47</v>
      </c>
      <c r="C21" s="54">
        <v>0.15394213988755179</v>
      </c>
      <c r="D21" s="54">
        <v>0.12701741037463254</v>
      </c>
      <c r="E21" s="54">
        <v>0.11827713834694428</v>
      </c>
      <c r="F21" s="54">
        <v>0.10330738231204087</v>
      </c>
      <c r="G21" s="55">
        <v>0.10720891939400667</v>
      </c>
      <c r="H21" s="56"/>
      <c r="I21" s="57">
        <v>9.1537973508402745E-2</v>
      </c>
      <c r="J21" s="54">
        <v>8.6931277926791645E-2</v>
      </c>
      <c r="K21" s="54">
        <v>6.7455009555962731E-2</v>
      </c>
      <c r="L21" s="55">
        <v>6.6444783353771061E-2</v>
      </c>
    </row>
    <row r="22" spans="1:12" ht="15" x14ac:dyDescent="0.25">
      <c r="A22" s="52">
        <v>12</v>
      </c>
      <c r="B22" s="43" t="s">
        <v>48</v>
      </c>
      <c r="C22" s="54">
        <v>0.18521967256729627</v>
      </c>
      <c r="D22" s="54">
        <v>0.15781751214101489</v>
      </c>
      <c r="E22" s="54">
        <v>0.14787882909529945</v>
      </c>
      <c r="F22" s="54">
        <v>0.12590938387500158</v>
      </c>
      <c r="G22" s="55">
        <v>0.12915552593054136</v>
      </c>
      <c r="H22" s="56"/>
      <c r="I22" s="57">
        <v>0.12232764309161082</v>
      </c>
      <c r="J22" s="54">
        <v>0.11615796150909596</v>
      </c>
      <c r="K22" s="54">
        <v>8.9969021800972562E-2</v>
      </c>
      <c r="L22" s="55">
        <v>8.8618437146875562E-2</v>
      </c>
    </row>
    <row r="23" spans="1:12" ht="15" x14ac:dyDescent="0.25">
      <c r="A23" s="52">
        <v>13</v>
      </c>
      <c r="B23" s="43" t="s">
        <v>49</v>
      </c>
      <c r="C23" s="54">
        <v>0.22663747872485485</v>
      </c>
      <c r="D23" s="54">
        <v>0.19860711972836004</v>
      </c>
      <c r="E23" s="54">
        <v>0.18709158007997734</v>
      </c>
      <c r="F23" s="54">
        <v>0.16380908991219342</v>
      </c>
      <c r="G23" s="55">
        <v>0.16560972075892383</v>
      </c>
      <c r="H23" s="56"/>
      <c r="I23" s="57">
        <v>0.16310352412214774</v>
      </c>
      <c r="J23" s="54">
        <v>0.15487728201212797</v>
      </c>
      <c r="K23" s="54">
        <v>0.12777269019161835</v>
      </c>
      <c r="L23" s="55">
        <v>0.12579294460623203</v>
      </c>
    </row>
    <row r="24" spans="1:12" ht="15" x14ac:dyDescent="0.25">
      <c r="A24" s="36"/>
      <c r="B24" s="37" t="s">
        <v>57</v>
      </c>
      <c r="C24" s="38"/>
      <c r="D24" s="38"/>
      <c r="E24" s="38"/>
      <c r="F24" s="38"/>
      <c r="G24" s="39"/>
      <c r="I24" s="40"/>
      <c r="J24" s="38"/>
      <c r="K24" s="38"/>
      <c r="L24" s="39"/>
    </row>
    <row r="25" spans="1:12" ht="15" customHeight="1" x14ac:dyDescent="0.25">
      <c r="A25" s="58">
        <v>14</v>
      </c>
      <c r="B25" s="59" t="s">
        <v>58</v>
      </c>
      <c r="C25" s="54">
        <v>7.3506014199612446E-2</v>
      </c>
      <c r="D25" s="54">
        <v>7.0995868011472049E-2</v>
      </c>
      <c r="E25" s="54">
        <v>6.6773752346665549E-2</v>
      </c>
      <c r="F25" s="54">
        <v>6.6564549360966382E-2</v>
      </c>
      <c r="G25" s="55">
        <v>6.6469264554670629E-2</v>
      </c>
      <c r="H25" s="56"/>
      <c r="I25" s="57">
        <v>7.0031460188136593E-2</v>
      </c>
      <c r="J25" s="54">
        <v>6.8549459358661732E-2</v>
      </c>
      <c r="K25" s="54">
        <v>6.8759858831992163E-2</v>
      </c>
      <c r="L25" s="55">
        <v>6.8318024579078082E-2</v>
      </c>
    </row>
    <row r="26" spans="1:12" ht="15" x14ac:dyDescent="0.25">
      <c r="A26" s="58">
        <v>15</v>
      </c>
      <c r="B26" s="59" t="s">
        <v>59</v>
      </c>
      <c r="C26" s="54">
        <v>3.2384044586708773E-2</v>
      </c>
      <c r="D26" s="54">
        <v>3.2560184098648824E-2</v>
      </c>
      <c r="E26" s="54">
        <v>3.1774973087612943E-2</v>
      </c>
      <c r="F26" s="54">
        <v>3.1139000604765595E-2</v>
      </c>
      <c r="G26" s="55">
        <v>3.1510510446320326E-2</v>
      </c>
      <c r="H26" s="56"/>
      <c r="I26" s="57">
        <v>3.2033036865176806E-2</v>
      </c>
      <c r="J26" s="54">
        <v>3.2436591652468254E-2</v>
      </c>
      <c r="K26" s="54">
        <v>3.1824825801251143E-2</v>
      </c>
      <c r="L26" s="55">
        <v>3.2173035837006439E-2</v>
      </c>
    </row>
    <row r="27" spans="1:12" ht="15" x14ac:dyDescent="0.25">
      <c r="A27" s="58">
        <v>16</v>
      </c>
      <c r="B27" s="59" t="s">
        <v>60</v>
      </c>
      <c r="C27" s="54">
        <v>2.7623439047530906E-2</v>
      </c>
      <c r="D27" s="54">
        <v>2.6636405333120179E-2</v>
      </c>
      <c r="E27" s="54">
        <v>2.4193137176586884E-2</v>
      </c>
      <c r="F27" s="54">
        <v>2.115112871862012E-2</v>
      </c>
      <c r="G27" s="55">
        <v>2.1784147488640073E-2</v>
      </c>
      <c r="H27" s="56"/>
      <c r="I27" s="57">
        <v>2.5802502897190285E-2</v>
      </c>
      <c r="J27" s="54">
        <v>2.4500020691247945E-2</v>
      </c>
      <c r="K27" s="54">
        <v>2.0593850394013073E-2</v>
      </c>
      <c r="L27" s="55">
        <v>2.2097022808048997E-2</v>
      </c>
    </row>
    <row r="28" spans="1:12" ht="15" x14ac:dyDescent="0.25">
      <c r="A28" s="58">
        <v>17</v>
      </c>
      <c r="B28" s="59" t="s">
        <v>61</v>
      </c>
      <c r="C28" s="54">
        <v>4.1121969612903674E-2</v>
      </c>
      <c r="D28" s="54">
        <v>3.8435683912823225E-2</v>
      </c>
      <c r="E28" s="54">
        <v>3.4998779259052613E-2</v>
      </c>
      <c r="F28" s="54">
        <v>3.5425548756200791E-2</v>
      </c>
      <c r="G28" s="55">
        <v>3.4958754108350303E-2</v>
      </c>
      <c r="H28" s="56"/>
      <c r="I28" s="57">
        <v>3.7998423322959787E-2</v>
      </c>
      <c r="J28" s="54">
        <v>3.6112867706193479E-2</v>
      </c>
      <c r="K28" s="54">
        <v>3.693503303074102E-2</v>
      </c>
      <c r="L28" s="55">
        <v>3.614498874207165E-2</v>
      </c>
    </row>
    <row r="29" spans="1:12" ht="15" x14ac:dyDescent="0.25">
      <c r="A29" s="58">
        <v>18</v>
      </c>
      <c r="B29" s="59" t="s">
        <v>62</v>
      </c>
      <c r="C29" s="54">
        <v>2.5206450539046132E-2</v>
      </c>
      <c r="D29" s="54">
        <v>2.572338549640742E-2</v>
      </c>
      <c r="E29" s="54">
        <v>2.6124298442681323E-2</v>
      </c>
      <c r="F29" s="54">
        <v>1.4925864873699892E-2</v>
      </c>
      <c r="G29" s="55">
        <v>1.889437242273535E-2</v>
      </c>
      <c r="H29" s="56"/>
      <c r="I29" s="57">
        <v>2.3214047482588901E-2</v>
      </c>
      <c r="J29" s="54">
        <v>4.0175540387653891E-2</v>
      </c>
      <c r="K29" s="54">
        <v>1.0688228035608177E-2</v>
      </c>
      <c r="L29" s="55">
        <v>1.3186249243106414E-2</v>
      </c>
    </row>
    <row r="30" spans="1:12" ht="15" x14ac:dyDescent="0.25">
      <c r="A30" s="58">
        <v>19</v>
      </c>
      <c r="B30" s="59" t="s">
        <v>63</v>
      </c>
      <c r="C30" s="54">
        <v>0.13427482223047027</v>
      </c>
      <c r="D30" s="54">
        <v>0.14663433363654532</v>
      </c>
      <c r="E30" s="54">
        <v>0.16102296300689298</v>
      </c>
      <c r="F30" s="54">
        <v>9.6493122337917819E-2</v>
      </c>
      <c r="G30" s="55">
        <v>0.12442387902283959</v>
      </c>
      <c r="H30" s="56"/>
      <c r="I30" s="57">
        <v>0.16292646428960619</v>
      </c>
      <c r="J30" s="54">
        <v>0.29149005215432094</v>
      </c>
      <c r="K30" s="54">
        <v>8.1932747603129671E-2</v>
      </c>
      <c r="L30" s="55">
        <v>0.10289788324475796</v>
      </c>
    </row>
    <row r="31" spans="1:12" ht="15" x14ac:dyDescent="0.25">
      <c r="A31" s="36"/>
      <c r="B31" s="37" t="s">
        <v>64</v>
      </c>
      <c r="C31" s="38"/>
      <c r="D31" s="38"/>
      <c r="E31" s="38"/>
      <c r="F31" s="38"/>
      <c r="G31" s="39"/>
      <c r="I31" s="40"/>
      <c r="J31" s="38"/>
      <c r="K31" s="38"/>
      <c r="L31" s="39"/>
    </row>
    <row r="32" spans="1:12" ht="15" x14ac:dyDescent="0.25">
      <c r="A32" s="58">
        <v>20</v>
      </c>
      <c r="B32" s="59" t="s">
        <v>65</v>
      </c>
      <c r="C32" s="54">
        <v>0.10855478592292228</v>
      </c>
      <c r="D32" s="54">
        <v>0.11604136459410437</v>
      </c>
      <c r="E32" s="54">
        <v>0.11715811191931846</v>
      </c>
      <c r="F32" s="54">
        <v>0.12404384060873</v>
      </c>
      <c r="G32" s="55">
        <v>0.15348505723312802</v>
      </c>
      <c r="H32" s="56"/>
      <c r="I32" s="57">
        <v>0.10806156461272708</v>
      </c>
      <c r="J32" s="54">
        <v>0.10133743785930546</v>
      </c>
      <c r="K32" s="54">
        <v>9.1037343371470236E-2</v>
      </c>
      <c r="L32" s="55">
        <v>9.6717209265753529E-2</v>
      </c>
    </row>
    <row r="33" spans="1:12" ht="15" customHeight="1" x14ac:dyDescent="0.25">
      <c r="A33" s="58">
        <v>21</v>
      </c>
      <c r="B33" s="59" t="s">
        <v>66</v>
      </c>
      <c r="C33" s="54">
        <v>2.5584967863444913E-2</v>
      </c>
      <c r="D33" s="54">
        <v>2.6313039107584354E-2</v>
      </c>
      <c r="E33" s="54">
        <v>2.6759039285496028E-2</v>
      </c>
      <c r="F33" s="54">
        <v>2.7459002874646705E-2</v>
      </c>
      <c r="G33" s="55">
        <v>2.8598080240014628E-2</v>
      </c>
      <c r="H33" s="56"/>
      <c r="I33" s="57">
        <v>6.7529854948184531E-2</v>
      </c>
      <c r="J33" s="54">
        <v>6.5293795036890645E-2</v>
      </c>
      <c r="K33" s="54">
        <v>5.8704057823976363E-2</v>
      </c>
      <c r="L33" s="55">
        <v>6.2057020890608397E-2</v>
      </c>
    </row>
    <row r="34" spans="1:12" ht="15" x14ac:dyDescent="0.25">
      <c r="A34" s="58">
        <v>22</v>
      </c>
      <c r="B34" s="59" t="s">
        <v>67</v>
      </c>
      <c r="C34" s="54">
        <v>0.72720061432078231</v>
      </c>
      <c r="D34" s="54">
        <v>0.71272538031033317</v>
      </c>
      <c r="E34" s="54">
        <v>0.70064338903627277</v>
      </c>
      <c r="F34" s="54">
        <v>0.68812561253049531</v>
      </c>
      <c r="G34" s="55">
        <v>0.67419474230238663</v>
      </c>
      <c r="H34" s="56"/>
      <c r="I34" s="57">
        <v>0.71337606464660963</v>
      </c>
      <c r="J34" s="54">
        <v>0.70117756264482656</v>
      </c>
      <c r="K34" s="54">
        <v>0.68860585532318241</v>
      </c>
      <c r="L34" s="55">
        <v>0.67416296856762303</v>
      </c>
    </row>
    <row r="35" spans="1:12" ht="15" customHeight="1" x14ac:dyDescent="0.25">
      <c r="A35" s="58">
        <v>23</v>
      </c>
      <c r="B35" s="59" t="s">
        <v>68</v>
      </c>
      <c r="C35" s="54">
        <v>0.67805320363739696</v>
      </c>
      <c r="D35" s="54">
        <v>0.65634319533423002</v>
      </c>
      <c r="E35" s="54">
        <v>0.65576702438625056</v>
      </c>
      <c r="F35" s="54">
        <v>0.66149900943179285</v>
      </c>
      <c r="G35" s="55">
        <v>0.69655331210621174</v>
      </c>
      <c r="H35" s="56"/>
      <c r="I35" s="57">
        <v>0.65665489982972458</v>
      </c>
      <c r="J35" s="54">
        <v>0.65415529226628888</v>
      </c>
      <c r="K35" s="54">
        <v>0.66178494505876917</v>
      </c>
      <c r="L35" s="55">
        <v>0.69866729208964817</v>
      </c>
    </row>
    <row r="36" spans="1:12" ht="15" x14ac:dyDescent="0.25">
      <c r="A36" s="58">
        <v>24</v>
      </c>
      <c r="B36" s="59" t="s">
        <v>69</v>
      </c>
      <c r="C36" s="54">
        <v>-1.3469488301891999E-3</v>
      </c>
      <c r="D36" s="54">
        <v>-7.3419355696038871E-2</v>
      </c>
      <c r="E36" s="54">
        <v>-0.15439606905384137</v>
      </c>
      <c r="F36" s="54">
        <v>-0.1152383206115999</v>
      </c>
      <c r="G36" s="55">
        <v>1.7421657602824783E-2</v>
      </c>
      <c r="H36" s="56"/>
      <c r="I36" s="57">
        <v>-5.6345583433797967E-2</v>
      </c>
      <c r="J36" s="54">
        <v>-0.15280815137488185</v>
      </c>
      <c r="K36" s="54">
        <v>-0.11463808650956601</v>
      </c>
      <c r="L36" s="55">
        <v>1.9364636701012072E-2</v>
      </c>
    </row>
    <row r="37" spans="1:12" ht="15" customHeight="1" x14ac:dyDescent="0.25">
      <c r="A37" s="36"/>
      <c r="B37" s="37" t="s">
        <v>70</v>
      </c>
      <c r="C37" s="38"/>
      <c r="D37" s="38"/>
      <c r="E37" s="38"/>
      <c r="F37" s="38"/>
      <c r="G37" s="39"/>
      <c r="I37" s="40"/>
      <c r="J37" s="38"/>
      <c r="K37" s="38"/>
      <c r="L37" s="39"/>
    </row>
    <row r="38" spans="1:12" ht="15" customHeight="1" x14ac:dyDescent="0.25">
      <c r="A38" s="58">
        <v>25</v>
      </c>
      <c r="B38" s="59" t="s">
        <v>71</v>
      </c>
      <c r="C38" s="54">
        <v>0.22944063462933986</v>
      </c>
      <c r="D38" s="54">
        <v>0.23356483162341174</v>
      </c>
      <c r="E38" s="54">
        <v>0.28273563877753832</v>
      </c>
      <c r="F38" s="54">
        <v>0.28351726207511002</v>
      </c>
      <c r="G38" s="55">
        <v>0.31062878586669707</v>
      </c>
      <c r="H38" s="56"/>
      <c r="I38" s="57">
        <v>0.23986056984534382</v>
      </c>
      <c r="J38" s="54">
        <v>0.26710801306005855</v>
      </c>
      <c r="K38" s="54">
        <v>0.28861344946094042</v>
      </c>
      <c r="L38" s="55">
        <v>0.31824792297426829</v>
      </c>
    </row>
    <row r="39" spans="1:12" ht="15" customHeight="1" x14ac:dyDescent="0.25">
      <c r="A39" s="58">
        <v>26</v>
      </c>
      <c r="B39" s="59" t="s">
        <v>72</v>
      </c>
      <c r="C39" s="54">
        <v>0.8725994251275061</v>
      </c>
      <c r="D39" s="54">
        <v>0.82265855717587244</v>
      </c>
      <c r="E39" s="54">
        <v>0.78604013526570216</v>
      </c>
      <c r="F39" s="54">
        <v>0.79604303850112368</v>
      </c>
      <c r="G39" s="55">
        <v>0.81879161623824193</v>
      </c>
      <c r="H39" s="56"/>
      <c r="I39" s="57">
        <v>0.82241868220025982</v>
      </c>
      <c r="J39" s="54">
        <v>0.78587831890438209</v>
      </c>
      <c r="K39" s="54">
        <v>0.79696114693511511</v>
      </c>
      <c r="L39" s="55">
        <v>0.81903648698413745</v>
      </c>
    </row>
    <row r="40" spans="1:12" ht="15" customHeight="1" x14ac:dyDescent="0.25">
      <c r="A40" s="58">
        <v>27</v>
      </c>
      <c r="B40" s="60" t="s">
        <v>73</v>
      </c>
      <c r="C40" s="54">
        <v>0.11550399693366714</v>
      </c>
      <c r="D40" s="54">
        <v>0.13373347923727477</v>
      </c>
      <c r="E40" s="54">
        <v>0.17051995533091091</v>
      </c>
      <c r="F40" s="54">
        <v>0.22279513336370771</v>
      </c>
      <c r="G40" s="55">
        <v>0.2763479265315093</v>
      </c>
      <c r="H40" s="56"/>
      <c r="I40" s="57">
        <v>0.13827493291845397</v>
      </c>
      <c r="J40" s="54">
        <v>0.17447443992118325</v>
      </c>
      <c r="K40" s="54">
        <v>0.22889353704546525</v>
      </c>
      <c r="L40" s="55">
        <v>0.28371852697852989</v>
      </c>
    </row>
    <row r="41" spans="1:12" ht="15" customHeight="1" x14ac:dyDescent="0.25">
      <c r="A41" s="61"/>
      <c r="B41" s="37" t="s">
        <v>74</v>
      </c>
      <c r="C41" s="38"/>
      <c r="D41" s="38"/>
      <c r="E41" s="38"/>
      <c r="F41" s="38"/>
      <c r="G41" s="39"/>
      <c r="I41" s="40"/>
      <c r="J41" s="38"/>
      <c r="K41" s="38"/>
      <c r="L41" s="39"/>
    </row>
    <row r="42" spans="1:12" ht="15" customHeight="1" x14ac:dyDescent="0.25">
      <c r="A42" s="58">
        <v>28</v>
      </c>
      <c r="B42" s="62" t="s">
        <v>75</v>
      </c>
      <c r="C42" s="44">
        <v>204757983.64492309</v>
      </c>
      <c r="D42" s="44">
        <v>208793833.81333333</v>
      </c>
      <c r="E42" s="44">
        <v>286849621.17147988</v>
      </c>
      <c r="F42" s="44">
        <v>274400139.17000002</v>
      </c>
      <c r="G42" s="45">
        <v>303928460.03033334</v>
      </c>
      <c r="H42" s="46"/>
      <c r="I42" s="47">
        <v>208793833.81333333</v>
      </c>
      <c r="J42" s="44">
        <v>286849621.17147988</v>
      </c>
      <c r="K42" s="44">
        <v>285229963.53729242</v>
      </c>
      <c r="L42" s="45">
        <v>304012451.29100007</v>
      </c>
    </row>
    <row r="43" spans="1:12" ht="15" x14ac:dyDescent="0.25">
      <c r="A43" s="58">
        <v>29</v>
      </c>
      <c r="B43" s="59" t="s">
        <v>76</v>
      </c>
      <c r="C43" s="44">
        <v>105395197.70745748</v>
      </c>
      <c r="D43" s="44">
        <v>96949661.88179636</v>
      </c>
      <c r="E43" s="44">
        <v>139330667.89710364</v>
      </c>
      <c r="F43" s="44">
        <v>135728319.0648331</v>
      </c>
      <c r="G43" s="45">
        <v>151264172.13454899</v>
      </c>
      <c r="H43" s="46"/>
      <c r="I43" s="47">
        <v>95976842.21607703</v>
      </c>
      <c r="J43" s="44">
        <v>137279421.53255826</v>
      </c>
      <c r="K43" s="44">
        <v>139501766.32666719</v>
      </c>
      <c r="L43" s="45">
        <v>150989867.31604698</v>
      </c>
    </row>
    <row r="44" spans="1:12" ht="15" x14ac:dyDescent="0.25">
      <c r="A44" s="63">
        <v>30</v>
      </c>
      <c r="B44" s="64" t="s">
        <v>77</v>
      </c>
      <c r="C44" s="54">
        <v>1.9427638839225305</v>
      </c>
      <c r="D44" s="54">
        <v>2.1536313769500341</v>
      </c>
      <c r="E44" s="54">
        <v>2.05876872264274</v>
      </c>
      <c r="F44" s="54">
        <v>2.0216867125491165</v>
      </c>
      <c r="G44" s="55">
        <v>2.0092560964138286</v>
      </c>
      <c r="H44" s="56"/>
      <c r="I44" s="57">
        <v>2.1754605485275946</v>
      </c>
      <c r="J44" s="54">
        <v>2.0895311035634601</v>
      </c>
      <c r="K44" s="54">
        <v>2.0446333480063457</v>
      </c>
      <c r="L44" s="55">
        <v>2.0134626031205873</v>
      </c>
    </row>
    <row r="45" spans="1:12" ht="15" x14ac:dyDescent="0.25">
      <c r="A45" s="63"/>
      <c r="B45" s="37" t="s">
        <v>26</v>
      </c>
      <c r="C45" s="38"/>
      <c r="D45" s="38"/>
      <c r="E45" s="38"/>
      <c r="F45" s="38"/>
      <c r="G45" s="39"/>
      <c r="I45" s="40"/>
      <c r="J45" s="38"/>
      <c r="K45" s="38"/>
      <c r="L45" s="39"/>
    </row>
    <row r="46" spans="1:12" ht="15" x14ac:dyDescent="0.25">
      <c r="A46" s="63">
        <v>31</v>
      </c>
      <c r="B46" s="64" t="s">
        <v>78</v>
      </c>
      <c r="C46" s="65">
        <v>670679166.63150001</v>
      </c>
      <c r="D46" s="65">
        <v>591705016.65999997</v>
      </c>
      <c r="E46" s="65">
        <v>547493765.5819999</v>
      </c>
      <c r="F46" s="65">
        <v>618609004.25176001</v>
      </c>
      <c r="G46" s="66">
        <v>669668519.94000006</v>
      </c>
      <c r="H46" s="67"/>
      <c r="I46" s="68">
        <v>563084519.28600001</v>
      </c>
      <c r="J46" s="65">
        <v>523194669.25549996</v>
      </c>
      <c r="K46" s="65">
        <v>585636903.75901997</v>
      </c>
      <c r="L46" s="66">
        <v>640657916.13770807</v>
      </c>
    </row>
    <row r="47" spans="1:12" ht="15" x14ac:dyDescent="0.25">
      <c r="A47" s="63">
        <v>32</v>
      </c>
      <c r="B47" s="64" t="s">
        <v>79</v>
      </c>
      <c r="C47" s="65">
        <v>543314399.9514643</v>
      </c>
      <c r="D47" s="65">
        <v>530855886.47866172</v>
      </c>
      <c r="E47" s="65">
        <v>524278233.37068117</v>
      </c>
      <c r="F47" s="65">
        <v>552003703.81848586</v>
      </c>
      <c r="G47" s="66">
        <v>555939705.52999997</v>
      </c>
      <c r="H47" s="67"/>
      <c r="I47" s="68">
        <v>502759252.43444002</v>
      </c>
      <c r="J47" s="65">
        <v>499233595.62948942</v>
      </c>
      <c r="K47" s="65">
        <v>522870100.4206394</v>
      </c>
      <c r="L47" s="66">
        <v>525634745.18101007</v>
      </c>
    </row>
    <row r="48" spans="1:12" thickBot="1" x14ac:dyDescent="0.3">
      <c r="A48" s="69">
        <v>33</v>
      </c>
      <c r="B48" s="70" t="s">
        <v>80</v>
      </c>
      <c r="C48" s="71">
        <v>1.2344218498376143</v>
      </c>
      <c r="D48" s="71">
        <v>1.114624574637328</v>
      </c>
      <c r="E48" s="71">
        <v>1.0442809385048504</v>
      </c>
      <c r="F48" s="71">
        <v>1.1206609665343401</v>
      </c>
      <c r="G48" s="72">
        <v>1.2045999999999999</v>
      </c>
      <c r="H48" s="56"/>
      <c r="I48" s="73">
        <v>1.1199883772590071</v>
      </c>
      <c r="J48" s="71">
        <v>1.0479957155042776</v>
      </c>
      <c r="K48" s="71">
        <v>1.1200428238063065</v>
      </c>
      <c r="L48" s="72">
        <v>1.218827183726388</v>
      </c>
    </row>
    <row r="49" spans="1:2" x14ac:dyDescent="0.3">
      <c r="A49" s="74"/>
    </row>
    <row r="50" spans="1:2" ht="39.75" x14ac:dyDescent="0.3">
      <c r="B50" s="76" t="s">
        <v>81</v>
      </c>
    </row>
    <row r="51" spans="1:2" ht="65.25" x14ac:dyDescent="0.3">
      <c r="B51" s="77" t="s">
        <v>82</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selection activeCell="C8" sqref="C8:H22"/>
    </sheetView>
  </sheetViews>
  <sheetFormatPr defaultColWidth="9.140625" defaultRowHeight="12.75" x14ac:dyDescent="0.25"/>
  <cols>
    <col min="1" max="1" width="11.85546875" style="539" bestFit="1" customWidth="1"/>
    <col min="2" max="2" width="105.140625" style="539" bestFit="1" customWidth="1"/>
    <col min="3" max="3" width="17.42578125" style="539" bestFit="1" customWidth="1"/>
    <col min="4" max="4" width="17.85546875" style="539" bestFit="1" customWidth="1"/>
    <col min="5" max="5" width="17.5703125" style="539" bestFit="1" customWidth="1"/>
    <col min="6" max="6" width="18.42578125" style="539" bestFit="1" customWidth="1"/>
    <col min="7" max="7" width="30.42578125" style="539" customWidth="1"/>
    <col min="8" max="8" width="18.85546875" style="539" bestFit="1" customWidth="1"/>
    <col min="9" max="16384" width="9.140625" style="539"/>
  </cols>
  <sheetData>
    <row r="1" spans="1:8" ht="13.5" x14ac:dyDescent="0.25">
      <c r="A1" s="538" t="s">
        <v>37</v>
      </c>
      <c r="B1" s="22" t="str">
        <f>Info!C2</f>
        <v>სს "ხალიკ ბანკი საქართველო"</v>
      </c>
    </row>
    <row r="2" spans="1:8" x14ac:dyDescent="0.25">
      <c r="A2" s="540" t="s">
        <v>38</v>
      </c>
      <c r="B2" s="541">
        <f>'1. key ratios'!B2</f>
        <v>45199</v>
      </c>
    </row>
    <row r="3" spans="1:8" x14ac:dyDescent="0.25">
      <c r="A3" s="542" t="s">
        <v>523</v>
      </c>
    </row>
    <row r="5" spans="1:8" x14ac:dyDescent="0.25">
      <c r="A5" s="810" t="s">
        <v>524</v>
      </c>
      <c r="B5" s="811"/>
      <c r="C5" s="816" t="s">
        <v>525</v>
      </c>
      <c r="D5" s="817"/>
      <c r="E5" s="817"/>
      <c r="F5" s="817"/>
      <c r="G5" s="817"/>
      <c r="H5" s="818"/>
    </row>
    <row r="6" spans="1:8" x14ac:dyDescent="0.25">
      <c r="A6" s="812"/>
      <c r="B6" s="813"/>
      <c r="C6" s="819"/>
      <c r="D6" s="820"/>
      <c r="E6" s="820"/>
      <c r="F6" s="820"/>
      <c r="G6" s="820"/>
      <c r="H6" s="821"/>
    </row>
    <row r="7" spans="1:8" ht="25.5" x14ac:dyDescent="0.25">
      <c r="A7" s="814"/>
      <c r="B7" s="815"/>
      <c r="C7" s="543" t="s">
        <v>526</v>
      </c>
      <c r="D7" s="543" t="s">
        <v>527</v>
      </c>
      <c r="E7" s="543" t="s">
        <v>528</v>
      </c>
      <c r="F7" s="543" t="s">
        <v>529</v>
      </c>
      <c r="G7" s="544" t="s">
        <v>530</v>
      </c>
      <c r="H7" s="543" t="s">
        <v>88</v>
      </c>
    </row>
    <row r="8" spans="1:8" x14ac:dyDescent="0.25">
      <c r="A8" s="545">
        <v>1</v>
      </c>
      <c r="B8" s="546" t="s">
        <v>366</v>
      </c>
      <c r="C8" s="547">
        <v>91654063.799999997</v>
      </c>
      <c r="D8" s="547">
        <v>20089755.879999999</v>
      </c>
      <c r="E8" s="547">
        <v>11812483.724430349</v>
      </c>
      <c r="F8" s="547"/>
      <c r="G8" s="547">
        <v>0.29556964337825797</v>
      </c>
      <c r="H8" s="931">
        <f t="shared" ref="H8:H20" si="0">SUM(C8:G8)</f>
        <v>123556303.69999999</v>
      </c>
    </row>
    <row r="9" spans="1:8" x14ac:dyDescent="0.25">
      <c r="A9" s="545">
        <v>2</v>
      </c>
      <c r="B9" s="546" t="s">
        <v>367</v>
      </c>
      <c r="C9" s="547">
        <v>0</v>
      </c>
      <c r="D9" s="547"/>
      <c r="E9" s="547"/>
      <c r="F9" s="547"/>
      <c r="G9" s="547"/>
      <c r="H9" s="931">
        <f t="shared" si="0"/>
        <v>0</v>
      </c>
    </row>
    <row r="10" spans="1:8" x14ac:dyDescent="0.25">
      <c r="A10" s="545">
        <v>3</v>
      </c>
      <c r="B10" s="546" t="s">
        <v>368</v>
      </c>
      <c r="C10" s="547">
        <v>0</v>
      </c>
      <c r="D10" s="547"/>
      <c r="E10" s="547"/>
      <c r="F10" s="547"/>
      <c r="G10" s="547"/>
      <c r="H10" s="931">
        <f t="shared" si="0"/>
        <v>0</v>
      </c>
    </row>
    <row r="11" spans="1:8" x14ac:dyDescent="0.25">
      <c r="A11" s="545">
        <v>4</v>
      </c>
      <c r="B11" s="546" t="s">
        <v>369</v>
      </c>
      <c r="C11" s="547">
        <v>0</v>
      </c>
      <c r="D11" s="547"/>
      <c r="E11" s="547"/>
      <c r="F11" s="547"/>
      <c r="G11" s="547"/>
      <c r="H11" s="931">
        <f t="shared" si="0"/>
        <v>0</v>
      </c>
    </row>
    <row r="12" spans="1:8" x14ac:dyDescent="0.25">
      <c r="A12" s="545">
        <v>5</v>
      </c>
      <c r="B12" s="546" t="s">
        <v>370</v>
      </c>
      <c r="C12" s="547">
        <v>0</v>
      </c>
      <c r="D12" s="547"/>
      <c r="E12" s="547"/>
      <c r="F12" s="547"/>
      <c r="G12" s="547"/>
      <c r="H12" s="931">
        <f t="shared" si="0"/>
        <v>0</v>
      </c>
    </row>
    <row r="13" spans="1:8" x14ac:dyDescent="0.25">
      <c r="A13" s="545">
        <v>6</v>
      </c>
      <c r="B13" s="546" t="s">
        <v>371</v>
      </c>
      <c r="C13" s="547">
        <v>7082355.6099999985</v>
      </c>
      <c r="D13" s="547">
        <v>54132645.060000002</v>
      </c>
      <c r="E13" s="547"/>
      <c r="F13" s="547">
        <v>745774.32999999914</v>
      </c>
      <c r="G13" s="547"/>
      <c r="H13" s="931">
        <f t="shared" si="0"/>
        <v>61960775</v>
      </c>
    </row>
    <row r="14" spans="1:8" x14ac:dyDescent="0.25">
      <c r="A14" s="545">
        <v>7</v>
      </c>
      <c r="B14" s="546" t="s">
        <v>372</v>
      </c>
      <c r="C14" s="547">
        <v>0</v>
      </c>
      <c r="D14" s="547">
        <v>77856231.061379269</v>
      </c>
      <c r="E14" s="547">
        <v>73674177.368981019</v>
      </c>
      <c r="F14" s="547">
        <v>250142251.0230163</v>
      </c>
      <c r="G14" s="547">
        <v>9975159.3012269828</v>
      </c>
      <c r="H14" s="931">
        <f t="shared" si="0"/>
        <v>411647818.75460356</v>
      </c>
    </row>
    <row r="15" spans="1:8" x14ac:dyDescent="0.25">
      <c r="A15" s="545">
        <v>8</v>
      </c>
      <c r="B15" s="549" t="s">
        <v>373</v>
      </c>
      <c r="C15" s="547">
        <v>0</v>
      </c>
      <c r="D15" s="547">
        <v>5186974.9718405781</v>
      </c>
      <c r="E15" s="547">
        <v>30149237.662555359</v>
      </c>
      <c r="F15" s="547">
        <v>109299670.09868273</v>
      </c>
      <c r="G15" s="547">
        <v>2902.7921001990221</v>
      </c>
      <c r="H15" s="931">
        <f t="shared" si="0"/>
        <v>144638785.52517885</v>
      </c>
    </row>
    <row r="16" spans="1:8" x14ac:dyDescent="0.25">
      <c r="A16" s="545">
        <v>9</v>
      </c>
      <c r="B16" s="546" t="s">
        <v>374</v>
      </c>
      <c r="C16" s="547">
        <v>0</v>
      </c>
      <c r="D16" s="547"/>
      <c r="E16" s="547"/>
      <c r="F16" s="547"/>
      <c r="G16" s="547"/>
      <c r="H16" s="931">
        <f t="shared" si="0"/>
        <v>0</v>
      </c>
    </row>
    <row r="17" spans="1:8" x14ac:dyDescent="0.25">
      <c r="A17" s="545">
        <v>10</v>
      </c>
      <c r="B17" s="550" t="s">
        <v>531</v>
      </c>
      <c r="C17" s="547"/>
      <c r="D17" s="547">
        <v>978589.39304841706</v>
      </c>
      <c r="E17" s="547">
        <v>3247878.7816801928</v>
      </c>
      <c r="F17" s="547">
        <v>14477638.813205579</v>
      </c>
      <c r="G17" s="547">
        <v>10155391.219711555</v>
      </c>
      <c r="H17" s="931">
        <f t="shared" si="0"/>
        <v>28859498.207645744</v>
      </c>
    </row>
    <row r="18" spans="1:8" x14ac:dyDescent="0.25">
      <c r="A18" s="545">
        <v>11</v>
      </c>
      <c r="B18" s="546" t="s">
        <v>376</v>
      </c>
      <c r="C18" s="547"/>
      <c r="D18" s="547"/>
      <c r="E18" s="547"/>
      <c r="F18" s="547"/>
      <c r="G18" s="547"/>
      <c r="H18" s="931">
        <f t="shared" si="0"/>
        <v>0</v>
      </c>
    </row>
    <row r="19" spans="1:8" x14ac:dyDescent="0.25">
      <c r="A19" s="545">
        <v>12</v>
      </c>
      <c r="B19" s="546" t="s">
        <v>377</v>
      </c>
      <c r="C19" s="547"/>
      <c r="D19" s="547"/>
      <c r="E19" s="547"/>
      <c r="F19" s="547"/>
      <c r="G19" s="547"/>
      <c r="H19" s="931">
        <f t="shared" si="0"/>
        <v>0</v>
      </c>
    </row>
    <row r="20" spans="1:8" x14ac:dyDescent="0.25">
      <c r="A20" s="551">
        <v>13</v>
      </c>
      <c r="B20" s="549" t="s">
        <v>378</v>
      </c>
      <c r="C20" s="547"/>
      <c r="D20" s="547"/>
      <c r="E20" s="547"/>
      <c r="F20" s="547"/>
      <c r="G20" s="547"/>
      <c r="H20" s="931">
        <f t="shared" si="0"/>
        <v>0</v>
      </c>
    </row>
    <row r="21" spans="1:8" x14ac:dyDescent="0.25">
      <c r="A21" s="545">
        <v>14</v>
      </c>
      <c r="B21" s="546" t="s">
        <v>532</v>
      </c>
      <c r="C21" s="547">
        <v>17242808.82</v>
      </c>
      <c r="D21" s="547">
        <v>13481959.79309465</v>
      </c>
      <c r="E21" s="547">
        <v>8497910.4063759875</v>
      </c>
      <c r="F21" s="547">
        <v>64440766.711777568</v>
      </c>
      <c r="G21" s="547">
        <v>28784038.90397872</v>
      </c>
      <c r="H21" s="931">
        <f>SUM(C21:G21)</f>
        <v>132447484.63522692</v>
      </c>
    </row>
    <row r="22" spans="1:8" x14ac:dyDescent="0.25">
      <c r="A22" s="552">
        <v>15</v>
      </c>
      <c r="B22" s="548" t="s">
        <v>88</v>
      </c>
      <c r="C22" s="548">
        <f>SUM(C18:C21)+SUM(C8:C16)</f>
        <v>115979228.22999999</v>
      </c>
      <c r="D22" s="548">
        <f t="shared" ref="D22:H22" si="1">SUM(D18:D21)+SUM(D8:D16)</f>
        <v>170747566.76631451</v>
      </c>
      <c r="E22" s="548">
        <f t="shared" si="1"/>
        <v>124133809.16234271</v>
      </c>
      <c r="F22" s="548">
        <f t="shared" si="1"/>
        <v>424628462.16347659</v>
      </c>
      <c r="G22" s="548">
        <f t="shared" si="1"/>
        <v>38762101.292875543</v>
      </c>
      <c r="H22" s="931">
        <f t="shared" si="1"/>
        <v>874251167.61500931</v>
      </c>
    </row>
    <row r="26" spans="1:8" ht="38.25" x14ac:dyDescent="0.25">
      <c r="B26" s="553" t="s">
        <v>533</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70" zoomScaleNormal="70" workbookViewId="0">
      <selection activeCell="B46" sqref="B46:C46"/>
    </sheetView>
  </sheetViews>
  <sheetFormatPr defaultColWidth="9.140625" defaultRowHeight="12.75" x14ac:dyDescent="0.25"/>
  <cols>
    <col min="1" max="1" width="11.85546875" style="570" bestFit="1" customWidth="1"/>
    <col min="2" max="2" width="86.85546875" style="539" customWidth="1"/>
    <col min="3" max="4" width="31.5703125" style="539" customWidth="1"/>
    <col min="5" max="5" width="16.42578125" style="571" bestFit="1" customWidth="1"/>
    <col min="6" max="6" width="14.28515625" style="571" bestFit="1" customWidth="1"/>
    <col min="7" max="7" width="20" style="539" bestFit="1" customWidth="1"/>
    <col min="8" max="8" width="25.140625" style="539" bestFit="1" customWidth="1"/>
    <col min="9" max="16384" width="9.140625" style="539"/>
  </cols>
  <sheetData>
    <row r="1" spans="1:8" ht="13.5" x14ac:dyDescent="0.25">
      <c r="A1" s="538" t="s">
        <v>37</v>
      </c>
      <c r="B1" s="22" t="str">
        <f>Info!C2</f>
        <v>სს "ხალიკ ბანკი საქართველო"</v>
      </c>
      <c r="C1" s="554"/>
      <c r="D1" s="554"/>
      <c r="E1" s="554"/>
      <c r="F1" s="554"/>
      <c r="G1" s="554"/>
      <c r="H1" s="554"/>
    </row>
    <row r="2" spans="1:8" x14ac:dyDescent="0.25">
      <c r="A2" s="540" t="s">
        <v>38</v>
      </c>
      <c r="B2" s="541">
        <f>'1. key ratios'!B2</f>
        <v>45199</v>
      </c>
      <c r="C2" s="554"/>
      <c r="D2" s="554"/>
      <c r="E2" s="554"/>
      <c r="F2" s="554"/>
      <c r="G2" s="554"/>
      <c r="H2" s="554"/>
    </row>
    <row r="3" spans="1:8" x14ac:dyDescent="0.25">
      <c r="A3" s="542" t="s">
        <v>534</v>
      </c>
      <c r="B3" s="554"/>
      <c r="C3" s="554"/>
      <c r="D3" s="554"/>
      <c r="E3" s="554"/>
      <c r="F3" s="554"/>
      <c r="G3" s="554"/>
      <c r="H3" s="554"/>
    </row>
    <row r="4" spans="1:8" x14ac:dyDescent="0.25">
      <c r="A4" s="555"/>
      <c r="B4" s="554"/>
      <c r="C4" s="556" t="s">
        <v>535</v>
      </c>
      <c r="D4" s="556" t="s">
        <v>536</v>
      </c>
      <c r="E4" s="556" t="s">
        <v>537</v>
      </c>
      <c r="F4" s="556" t="s">
        <v>538</v>
      </c>
      <c r="G4" s="556" t="s">
        <v>539</v>
      </c>
      <c r="H4" s="556" t="s">
        <v>540</v>
      </c>
    </row>
    <row r="5" spans="1:8" ht="33.950000000000003" customHeight="1" x14ac:dyDescent="0.25">
      <c r="A5" s="810" t="s">
        <v>541</v>
      </c>
      <c r="B5" s="811"/>
      <c r="C5" s="822" t="s">
        <v>542</v>
      </c>
      <c r="D5" s="822"/>
      <c r="E5" s="822" t="s">
        <v>543</v>
      </c>
      <c r="F5" s="823" t="s">
        <v>544</v>
      </c>
      <c r="G5" s="823" t="s">
        <v>545</v>
      </c>
      <c r="H5" s="557" t="s">
        <v>546</v>
      </c>
    </row>
    <row r="6" spans="1:8" ht="25.5" x14ac:dyDescent="0.25">
      <c r="A6" s="814"/>
      <c r="B6" s="815"/>
      <c r="C6" s="558" t="s">
        <v>547</v>
      </c>
      <c r="D6" s="558" t="s">
        <v>548</v>
      </c>
      <c r="E6" s="822"/>
      <c r="F6" s="824"/>
      <c r="G6" s="824"/>
      <c r="H6" s="557" t="s">
        <v>549</v>
      </c>
    </row>
    <row r="7" spans="1:8" x14ac:dyDescent="0.25">
      <c r="A7" s="559">
        <v>1</v>
      </c>
      <c r="B7" s="546" t="s">
        <v>366</v>
      </c>
      <c r="C7" s="560">
        <v>0</v>
      </c>
      <c r="D7" s="560">
        <v>123570339.67999999</v>
      </c>
      <c r="E7" s="561">
        <v>14035.98</v>
      </c>
      <c r="F7" s="561">
        <v>0</v>
      </c>
      <c r="G7" s="560">
        <v>0</v>
      </c>
      <c r="H7" s="562">
        <f t="shared" ref="H7:H20" si="0">C7+D7-E7-F7</f>
        <v>123556303.69999999</v>
      </c>
    </row>
    <row r="8" spans="1:8" ht="14.45" customHeight="1" x14ac:dyDescent="0.25">
      <c r="A8" s="559">
        <v>2</v>
      </c>
      <c r="B8" s="546" t="s">
        <v>367</v>
      </c>
      <c r="C8" s="560">
        <v>0</v>
      </c>
      <c r="D8" s="560">
        <v>0</v>
      </c>
      <c r="E8" s="561">
        <v>0</v>
      </c>
      <c r="F8" s="561">
        <v>0</v>
      </c>
      <c r="G8" s="560">
        <v>0</v>
      </c>
      <c r="H8" s="562">
        <f t="shared" si="0"/>
        <v>0</v>
      </c>
    </row>
    <row r="9" spans="1:8" x14ac:dyDescent="0.25">
      <c r="A9" s="559">
        <v>3</v>
      </c>
      <c r="B9" s="546" t="s">
        <v>368</v>
      </c>
      <c r="C9" s="560">
        <v>0</v>
      </c>
      <c r="D9" s="560">
        <v>0</v>
      </c>
      <c r="E9" s="561">
        <v>0</v>
      </c>
      <c r="F9" s="561">
        <v>0</v>
      </c>
      <c r="G9" s="560">
        <v>0</v>
      </c>
      <c r="H9" s="562">
        <f t="shared" si="0"/>
        <v>0</v>
      </c>
    </row>
    <row r="10" spans="1:8" x14ac:dyDescent="0.25">
      <c r="A10" s="559">
        <v>4</v>
      </c>
      <c r="B10" s="546" t="s">
        <v>369</v>
      </c>
      <c r="C10" s="560">
        <v>0</v>
      </c>
      <c r="D10" s="560">
        <v>0</v>
      </c>
      <c r="E10" s="561">
        <v>0</v>
      </c>
      <c r="F10" s="561">
        <v>0</v>
      </c>
      <c r="G10" s="560">
        <v>0</v>
      </c>
      <c r="H10" s="562">
        <f t="shared" si="0"/>
        <v>0</v>
      </c>
    </row>
    <row r="11" spans="1:8" x14ac:dyDescent="0.25">
      <c r="A11" s="559">
        <v>5</v>
      </c>
      <c r="B11" s="546" t="s">
        <v>370</v>
      </c>
      <c r="C11" s="560">
        <v>0</v>
      </c>
      <c r="D11" s="560">
        <v>0</v>
      </c>
      <c r="E11" s="561">
        <v>0</v>
      </c>
      <c r="F11" s="561">
        <v>0</v>
      </c>
      <c r="G11" s="560">
        <v>0</v>
      </c>
      <c r="H11" s="562">
        <f t="shared" si="0"/>
        <v>0</v>
      </c>
    </row>
    <row r="12" spans="1:8" x14ac:dyDescent="0.25">
      <c r="A12" s="559">
        <v>6</v>
      </c>
      <c r="B12" s="546" t="s">
        <v>371</v>
      </c>
      <c r="C12" s="560">
        <v>0</v>
      </c>
      <c r="D12" s="560">
        <v>61963473.459999993</v>
      </c>
      <c r="E12" s="561">
        <v>2698.35</v>
      </c>
      <c r="F12" s="561">
        <v>0</v>
      </c>
      <c r="G12" s="560">
        <v>0</v>
      </c>
      <c r="H12" s="562">
        <f t="shared" si="0"/>
        <v>61960775.109999992</v>
      </c>
    </row>
    <row r="13" spans="1:8" x14ac:dyDescent="0.25">
      <c r="A13" s="559">
        <v>7</v>
      </c>
      <c r="B13" s="546" t="s">
        <v>372</v>
      </c>
      <c r="C13" s="560">
        <v>41684868.073694721</v>
      </c>
      <c r="D13" s="560">
        <v>378700664.26090819</v>
      </c>
      <c r="E13" s="561">
        <v>8737713.5800000001</v>
      </c>
      <c r="F13" s="561">
        <v>0</v>
      </c>
      <c r="G13" s="560">
        <v>0</v>
      </c>
      <c r="H13" s="562">
        <f t="shared" si="0"/>
        <v>411647818.75460291</v>
      </c>
    </row>
    <row r="14" spans="1:8" x14ac:dyDescent="0.25">
      <c r="A14" s="559">
        <v>8</v>
      </c>
      <c r="B14" s="549" t="s">
        <v>373</v>
      </c>
      <c r="C14" s="560">
        <v>12696381.770876154</v>
      </c>
      <c r="D14" s="560">
        <v>135869909.40741318</v>
      </c>
      <c r="E14" s="561">
        <v>3929221.87</v>
      </c>
      <c r="F14" s="561">
        <v>0</v>
      </c>
      <c r="G14" s="560">
        <v>0</v>
      </c>
      <c r="H14" s="562">
        <f t="shared" si="0"/>
        <v>144637069.30828935</v>
      </c>
    </row>
    <row r="15" spans="1:8" ht="24" x14ac:dyDescent="0.25">
      <c r="A15" s="559">
        <v>9</v>
      </c>
      <c r="B15" s="546" t="s">
        <v>374</v>
      </c>
      <c r="C15" s="560">
        <v>0</v>
      </c>
      <c r="D15" s="560">
        <v>0</v>
      </c>
      <c r="E15" s="561">
        <v>0</v>
      </c>
      <c r="F15" s="561">
        <v>0</v>
      </c>
      <c r="G15" s="560">
        <v>0</v>
      </c>
      <c r="H15" s="562">
        <f t="shared" si="0"/>
        <v>0</v>
      </c>
    </row>
    <row r="16" spans="1:8" x14ac:dyDescent="0.25">
      <c r="A16" s="559">
        <v>10</v>
      </c>
      <c r="B16" s="550" t="s">
        <v>531</v>
      </c>
      <c r="C16" s="560">
        <v>36908461.285828643</v>
      </c>
      <c r="D16" s="560">
        <v>0.53</v>
      </c>
      <c r="E16" s="561">
        <v>8048963.8199999984</v>
      </c>
      <c r="F16" s="561">
        <v>0</v>
      </c>
      <c r="G16" s="560">
        <v>0</v>
      </c>
      <c r="H16" s="562">
        <f t="shared" si="0"/>
        <v>28859497.995828643</v>
      </c>
    </row>
    <row r="17" spans="1:8" x14ac:dyDescent="0.25">
      <c r="A17" s="559">
        <v>11</v>
      </c>
      <c r="B17" s="546" t="s">
        <v>376</v>
      </c>
      <c r="C17" s="560">
        <v>0</v>
      </c>
      <c r="D17" s="560">
        <v>0</v>
      </c>
      <c r="E17" s="561">
        <v>0</v>
      </c>
      <c r="F17" s="561">
        <v>0</v>
      </c>
      <c r="G17" s="560">
        <v>0</v>
      </c>
      <c r="H17" s="562">
        <f t="shared" si="0"/>
        <v>0</v>
      </c>
    </row>
    <row r="18" spans="1:8" x14ac:dyDescent="0.25">
      <c r="A18" s="559">
        <v>12</v>
      </c>
      <c r="B18" s="546" t="s">
        <v>377</v>
      </c>
      <c r="C18" s="560">
        <v>0</v>
      </c>
      <c r="D18" s="560">
        <v>0</v>
      </c>
      <c r="E18" s="561">
        <v>0</v>
      </c>
      <c r="F18" s="561">
        <v>0</v>
      </c>
      <c r="G18" s="560">
        <v>0</v>
      </c>
      <c r="H18" s="562">
        <f t="shared" si="0"/>
        <v>0</v>
      </c>
    </row>
    <row r="19" spans="1:8" x14ac:dyDescent="0.25">
      <c r="A19" s="563">
        <v>13</v>
      </c>
      <c r="B19" s="549" t="s">
        <v>378</v>
      </c>
      <c r="C19" s="560">
        <v>0</v>
      </c>
      <c r="D19" s="560">
        <v>0</v>
      </c>
      <c r="E19" s="561">
        <v>0</v>
      </c>
      <c r="F19" s="561">
        <v>0</v>
      </c>
      <c r="G19" s="560">
        <v>0</v>
      </c>
      <c r="H19" s="562">
        <f t="shared" si="0"/>
        <v>0</v>
      </c>
    </row>
    <row r="20" spans="1:8" x14ac:dyDescent="0.25">
      <c r="A20" s="559">
        <v>14</v>
      </c>
      <c r="B20" s="546" t="s">
        <v>532</v>
      </c>
      <c r="C20" s="560">
        <v>16123054.081643343</v>
      </c>
      <c r="D20" s="560">
        <v>126103542.82347289</v>
      </c>
      <c r="E20" s="561">
        <v>4246548.5426370017</v>
      </c>
      <c r="F20" s="561">
        <v>0</v>
      </c>
      <c r="G20" s="560">
        <v>0</v>
      </c>
      <c r="H20" s="562">
        <f t="shared" si="0"/>
        <v>137980048.36247924</v>
      </c>
    </row>
    <row r="21" spans="1:8" s="567" customFormat="1" x14ac:dyDescent="0.25">
      <c r="A21" s="564">
        <v>15</v>
      </c>
      <c r="B21" s="565" t="s">
        <v>88</v>
      </c>
      <c r="C21" s="566">
        <f t="shared" ref="C21:H21" si="1">SUM(C7:C15)+SUM(C17:C20)</f>
        <v>70504303.926214218</v>
      </c>
      <c r="D21" s="566">
        <f t="shared" si="1"/>
        <v>826207929.63179433</v>
      </c>
      <c r="E21" s="566">
        <f t="shared" si="1"/>
        <v>16930218.322637003</v>
      </c>
      <c r="F21" s="566">
        <f t="shared" si="1"/>
        <v>0</v>
      </c>
      <c r="G21" s="566">
        <f t="shared" si="1"/>
        <v>0</v>
      </c>
      <c r="H21" s="562">
        <f t="shared" si="1"/>
        <v>879782015.23537135</v>
      </c>
    </row>
    <row r="22" spans="1:8" x14ac:dyDescent="0.25">
      <c r="A22" s="568">
        <v>16</v>
      </c>
      <c r="B22" s="569" t="s">
        <v>550</v>
      </c>
      <c r="C22" s="560">
        <v>70504303.926214233</v>
      </c>
      <c r="D22" s="560">
        <v>578977000.1617949</v>
      </c>
      <c r="E22" s="561">
        <v>16616958.289999995</v>
      </c>
      <c r="F22" s="561">
        <v>0</v>
      </c>
      <c r="G22" s="560">
        <v>0</v>
      </c>
      <c r="H22" s="562">
        <f>C22+D22-E22-F22</f>
        <v>632864345.79800916</v>
      </c>
    </row>
    <row r="23" spans="1:8" x14ac:dyDescent="0.25">
      <c r="A23" s="568">
        <v>17</v>
      </c>
      <c r="B23" s="569" t="s">
        <v>551</v>
      </c>
      <c r="C23" s="560">
        <v>0</v>
      </c>
      <c r="D23" s="560">
        <v>16915541.189999998</v>
      </c>
      <c r="E23" s="561">
        <v>13261.21</v>
      </c>
      <c r="F23" s="561">
        <v>0</v>
      </c>
      <c r="G23" s="560">
        <v>0</v>
      </c>
      <c r="H23" s="562">
        <f>C23+D23-E23-F23</f>
        <v>16902279.979999997</v>
      </c>
    </row>
    <row r="25" spans="1:8" x14ac:dyDescent="0.25">
      <c r="E25" s="539"/>
      <c r="F25" s="539"/>
    </row>
    <row r="26" spans="1:8" ht="42.6" customHeight="1" x14ac:dyDescent="0.25">
      <c r="B26" s="553" t="s">
        <v>533</v>
      </c>
    </row>
  </sheetData>
  <mergeCells count="5">
    <mergeCell ref="A5:B6"/>
    <mergeCell ref="C5:D5"/>
    <mergeCell ref="E5:E6"/>
    <mergeCell ref="F5:F6"/>
    <mergeCell ref="G5:G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6"/>
  <sheetViews>
    <sheetView showGridLines="0" zoomScale="80" zoomScaleNormal="80" workbookViewId="0">
      <selection activeCell="B46" sqref="B46:C46"/>
    </sheetView>
  </sheetViews>
  <sheetFormatPr defaultColWidth="9.140625" defaultRowHeight="12.75" x14ac:dyDescent="0.25"/>
  <cols>
    <col min="1" max="1" width="11" style="539" bestFit="1" customWidth="1"/>
    <col min="2" max="2" width="93.42578125" style="539" customWidth="1"/>
    <col min="3" max="4" width="35" style="539" customWidth="1"/>
    <col min="5" max="7" width="22" style="539" customWidth="1"/>
    <col min="8" max="8" width="42.28515625" style="539" bestFit="1" customWidth="1"/>
    <col min="9" max="16384" width="9.140625" style="539"/>
  </cols>
  <sheetData>
    <row r="1" spans="1:8" ht="13.5" x14ac:dyDescent="0.25">
      <c r="A1" s="538" t="s">
        <v>37</v>
      </c>
      <c r="B1" s="22" t="str">
        <f>Info!C2</f>
        <v>სს "ხალიკ ბანკი საქართველო"</v>
      </c>
      <c r="C1" s="554"/>
      <c r="D1" s="554"/>
      <c r="E1" s="554"/>
      <c r="F1" s="554"/>
      <c r="G1" s="554"/>
      <c r="H1" s="554"/>
    </row>
    <row r="2" spans="1:8" x14ac:dyDescent="0.25">
      <c r="A2" s="540" t="s">
        <v>38</v>
      </c>
      <c r="B2" s="541">
        <f>'1. key ratios'!B2</f>
        <v>45199</v>
      </c>
      <c r="C2" s="554"/>
      <c r="D2" s="554"/>
      <c r="E2" s="554"/>
      <c r="F2" s="554"/>
      <c r="G2" s="554"/>
      <c r="H2" s="554"/>
    </row>
    <row r="3" spans="1:8" x14ac:dyDescent="0.25">
      <c r="A3" s="542" t="s">
        <v>552</v>
      </c>
      <c r="B3" s="554"/>
      <c r="C3" s="554"/>
      <c r="D3" s="554"/>
      <c r="E3" s="554"/>
      <c r="F3" s="554"/>
      <c r="G3" s="554"/>
      <c r="H3" s="554"/>
    </row>
    <row r="4" spans="1:8" x14ac:dyDescent="0.25">
      <c r="A4" s="554"/>
      <c r="B4" s="554"/>
      <c r="C4" s="556" t="s">
        <v>535</v>
      </c>
      <c r="D4" s="556" t="s">
        <v>536</v>
      </c>
      <c r="E4" s="556" t="s">
        <v>537</v>
      </c>
      <c r="F4" s="556" t="s">
        <v>538</v>
      </c>
      <c r="G4" s="556" t="s">
        <v>539</v>
      </c>
      <c r="H4" s="556" t="s">
        <v>540</v>
      </c>
    </row>
    <row r="5" spans="1:8" ht="41.45" customHeight="1" x14ac:dyDescent="0.25">
      <c r="A5" s="810" t="s">
        <v>553</v>
      </c>
      <c r="B5" s="811"/>
      <c r="C5" s="825" t="s">
        <v>542</v>
      </c>
      <c r="D5" s="826"/>
      <c r="E5" s="823" t="s">
        <v>543</v>
      </c>
      <c r="F5" s="823" t="s">
        <v>544</v>
      </c>
      <c r="G5" s="823" t="s">
        <v>545</v>
      </c>
      <c r="H5" s="557" t="s">
        <v>546</v>
      </c>
    </row>
    <row r="6" spans="1:8" ht="25.5" x14ac:dyDescent="0.25">
      <c r="A6" s="814"/>
      <c r="B6" s="815"/>
      <c r="C6" s="558" t="s">
        <v>547</v>
      </c>
      <c r="D6" s="558" t="s">
        <v>548</v>
      </c>
      <c r="E6" s="824"/>
      <c r="F6" s="824"/>
      <c r="G6" s="824"/>
      <c r="H6" s="557" t="s">
        <v>549</v>
      </c>
    </row>
    <row r="7" spans="1:8" x14ac:dyDescent="0.25">
      <c r="A7" s="572">
        <v>1</v>
      </c>
      <c r="B7" s="573" t="s">
        <v>554</v>
      </c>
      <c r="C7" s="560">
        <v>897172.76682429924</v>
      </c>
      <c r="D7" s="560">
        <v>133793181.37428044</v>
      </c>
      <c r="E7" s="560">
        <v>377436.61999999994</v>
      </c>
      <c r="F7" s="560">
        <v>0</v>
      </c>
      <c r="G7" s="560">
        <v>0</v>
      </c>
      <c r="H7" s="562">
        <f t="shared" ref="H7:H34" si="0">C7+D7-E7-F7</f>
        <v>134312917.52110472</v>
      </c>
    </row>
    <row r="8" spans="1:8" x14ac:dyDescent="0.25">
      <c r="A8" s="572">
        <v>2</v>
      </c>
      <c r="B8" s="573" t="s">
        <v>555</v>
      </c>
      <c r="C8" s="560">
        <v>3152862.031314434</v>
      </c>
      <c r="D8" s="560">
        <v>97060940.966158807</v>
      </c>
      <c r="E8" s="560">
        <v>1285474.9199999997</v>
      </c>
      <c r="F8" s="560">
        <v>0</v>
      </c>
      <c r="G8" s="560">
        <v>0</v>
      </c>
      <c r="H8" s="562">
        <f t="shared" si="0"/>
        <v>98928328.077473238</v>
      </c>
    </row>
    <row r="9" spans="1:8" x14ac:dyDescent="0.25">
      <c r="A9" s="572">
        <v>3</v>
      </c>
      <c r="B9" s="573" t="s">
        <v>556</v>
      </c>
      <c r="C9" s="560">
        <v>0</v>
      </c>
      <c r="D9" s="560">
        <v>0</v>
      </c>
      <c r="E9" s="560">
        <v>0</v>
      </c>
      <c r="F9" s="560">
        <v>0</v>
      </c>
      <c r="G9" s="560">
        <v>0</v>
      </c>
      <c r="H9" s="562">
        <f t="shared" si="0"/>
        <v>0</v>
      </c>
    </row>
    <row r="10" spans="1:8" x14ac:dyDescent="0.25">
      <c r="A10" s="572">
        <v>4</v>
      </c>
      <c r="B10" s="573" t="s">
        <v>557</v>
      </c>
      <c r="C10" s="560">
        <v>2099339.1173441964</v>
      </c>
      <c r="D10" s="560">
        <v>28873031.126105279</v>
      </c>
      <c r="E10" s="560">
        <v>151634.71000000008</v>
      </c>
      <c r="F10" s="560">
        <v>0</v>
      </c>
      <c r="G10" s="560">
        <v>0</v>
      </c>
      <c r="H10" s="562">
        <f t="shared" si="0"/>
        <v>30820735.533449475</v>
      </c>
    </row>
    <row r="11" spans="1:8" x14ac:dyDescent="0.25">
      <c r="A11" s="572">
        <v>5</v>
      </c>
      <c r="B11" s="573" t="s">
        <v>558</v>
      </c>
      <c r="C11" s="560">
        <v>13406980.889607672</v>
      </c>
      <c r="D11" s="560">
        <v>103307281.3159838</v>
      </c>
      <c r="E11" s="560">
        <v>1024717.7600000002</v>
      </c>
      <c r="F11" s="560">
        <v>0</v>
      </c>
      <c r="G11" s="560">
        <v>0</v>
      </c>
      <c r="H11" s="562">
        <f t="shared" si="0"/>
        <v>115689544.44559146</v>
      </c>
    </row>
    <row r="12" spans="1:8" x14ac:dyDescent="0.25">
      <c r="A12" s="572">
        <v>6</v>
      </c>
      <c r="B12" s="573" t="s">
        <v>559</v>
      </c>
      <c r="C12" s="560">
        <v>386408.09311199374</v>
      </c>
      <c r="D12" s="560">
        <v>25424588.752327573</v>
      </c>
      <c r="E12" s="560">
        <v>215974.51999999993</v>
      </c>
      <c r="F12" s="560">
        <v>0</v>
      </c>
      <c r="G12" s="560">
        <v>0</v>
      </c>
      <c r="H12" s="562">
        <f t="shared" si="0"/>
        <v>25595022.325439569</v>
      </c>
    </row>
    <row r="13" spans="1:8" x14ac:dyDescent="0.25">
      <c r="A13" s="572">
        <v>7</v>
      </c>
      <c r="B13" s="573" t="s">
        <v>560</v>
      </c>
      <c r="C13" s="560">
        <v>4732465.4887683662</v>
      </c>
      <c r="D13" s="560">
        <v>1446535.0566944361</v>
      </c>
      <c r="E13" s="560">
        <v>1090305.98</v>
      </c>
      <c r="F13" s="560">
        <v>0</v>
      </c>
      <c r="G13" s="560">
        <v>0</v>
      </c>
      <c r="H13" s="562">
        <f t="shared" si="0"/>
        <v>5088694.5654628016</v>
      </c>
    </row>
    <row r="14" spans="1:8" x14ac:dyDescent="0.25">
      <c r="A14" s="572">
        <v>8</v>
      </c>
      <c r="B14" s="573" t="s">
        <v>561</v>
      </c>
      <c r="C14" s="560">
        <v>94742.075941496791</v>
      </c>
      <c r="D14" s="560">
        <v>4371951.1383120362</v>
      </c>
      <c r="E14" s="560">
        <v>49096.47</v>
      </c>
      <c r="F14" s="560">
        <v>0</v>
      </c>
      <c r="G14" s="560">
        <v>0</v>
      </c>
      <c r="H14" s="562">
        <f t="shared" si="0"/>
        <v>4417596.744253533</v>
      </c>
    </row>
    <row r="15" spans="1:8" x14ac:dyDescent="0.25">
      <c r="A15" s="572">
        <v>9</v>
      </c>
      <c r="B15" s="573" t="s">
        <v>562</v>
      </c>
      <c r="C15" s="560">
        <v>3165026.2986976597</v>
      </c>
      <c r="D15" s="560">
        <v>7060270.906919729</v>
      </c>
      <c r="E15" s="560">
        <v>777565.91</v>
      </c>
      <c r="F15" s="560">
        <v>0</v>
      </c>
      <c r="G15" s="560">
        <v>0</v>
      </c>
      <c r="H15" s="562">
        <f t="shared" si="0"/>
        <v>9447731.2956173886</v>
      </c>
    </row>
    <row r="16" spans="1:8" x14ac:dyDescent="0.25">
      <c r="A16" s="572">
        <v>10</v>
      </c>
      <c r="B16" s="573" t="s">
        <v>563</v>
      </c>
      <c r="C16" s="560">
        <v>0</v>
      </c>
      <c r="D16" s="560">
        <v>825315.2960455888</v>
      </c>
      <c r="E16" s="560">
        <v>2633.23</v>
      </c>
      <c r="F16" s="560">
        <v>0</v>
      </c>
      <c r="G16" s="560">
        <v>0</v>
      </c>
      <c r="H16" s="562">
        <f t="shared" si="0"/>
        <v>822682.06604558881</v>
      </c>
    </row>
    <row r="17" spans="1:9" x14ac:dyDescent="0.25">
      <c r="A17" s="572">
        <v>11</v>
      </c>
      <c r="B17" s="573" t="s">
        <v>564</v>
      </c>
      <c r="C17" s="560">
        <v>26357.97058860831</v>
      </c>
      <c r="D17" s="560">
        <v>13715400.502100419</v>
      </c>
      <c r="E17" s="560">
        <v>39469.9</v>
      </c>
      <c r="F17" s="560">
        <v>0</v>
      </c>
      <c r="G17" s="560">
        <v>0</v>
      </c>
      <c r="H17" s="562">
        <f t="shared" si="0"/>
        <v>13702288.572689027</v>
      </c>
    </row>
    <row r="18" spans="1:9" x14ac:dyDescent="0.25">
      <c r="A18" s="572">
        <v>12</v>
      </c>
      <c r="B18" s="573" t="s">
        <v>565</v>
      </c>
      <c r="C18" s="560">
        <v>6373146.916961384</v>
      </c>
      <c r="D18" s="560">
        <v>64261435.995766334</v>
      </c>
      <c r="E18" s="560">
        <v>2113656.3899999987</v>
      </c>
      <c r="F18" s="560">
        <v>0</v>
      </c>
      <c r="G18" s="560">
        <v>0</v>
      </c>
      <c r="H18" s="562">
        <f t="shared" si="0"/>
        <v>68520926.522727713</v>
      </c>
    </row>
    <row r="19" spans="1:9" x14ac:dyDescent="0.25">
      <c r="A19" s="572">
        <v>13</v>
      </c>
      <c r="B19" s="573" t="s">
        <v>566</v>
      </c>
      <c r="C19" s="560">
        <v>10398638.651833888</v>
      </c>
      <c r="D19" s="560">
        <v>43090680.802033007</v>
      </c>
      <c r="E19" s="560">
        <v>2015620.1199999996</v>
      </c>
      <c r="F19" s="560">
        <v>0</v>
      </c>
      <c r="G19" s="560">
        <v>0</v>
      </c>
      <c r="H19" s="562">
        <f t="shared" si="0"/>
        <v>51473699.333866902</v>
      </c>
    </row>
    <row r="20" spans="1:9" x14ac:dyDescent="0.25">
      <c r="A20" s="572">
        <v>14</v>
      </c>
      <c r="B20" s="573" t="s">
        <v>567</v>
      </c>
      <c r="C20" s="560">
        <v>4556250.4867670694</v>
      </c>
      <c r="D20" s="560">
        <v>80397916.358605132</v>
      </c>
      <c r="E20" s="560">
        <v>710956.23999999987</v>
      </c>
      <c r="F20" s="560">
        <v>0</v>
      </c>
      <c r="G20" s="560">
        <v>0</v>
      </c>
      <c r="H20" s="562">
        <f t="shared" si="0"/>
        <v>84243210.605372205</v>
      </c>
    </row>
    <row r="21" spans="1:9" x14ac:dyDescent="0.25">
      <c r="A21" s="572">
        <v>15</v>
      </c>
      <c r="B21" s="573" t="s">
        <v>568</v>
      </c>
      <c r="C21" s="560">
        <v>717629.57204950275</v>
      </c>
      <c r="D21" s="560">
        <v>18300383.191425856</v>
      </c>
      <c r="E21" s="560">
        <v>259426.49999999997</v>
      </c>
      <c r="F21" s="560">
        <v>0</v>
      </c>
      <c r="G21" s="560">
        <v>0</v>
      </c>
      <c r="H21" s="562">
        <f t="shared" si="0"/>
        <v>18758586.263475358</v>
      </c>
    </row>
    <row r="22" spans="1:9" x14ac:dyDescent="0.25">
      <c r="A22" s="572">
        <v>16</v>
      </c>
      <c r="B22" s="573" t="s">
        <v>569</v>
      </c>
      <c r="C22" s="560">
        <v>529.79</v>
      </c>
      <c r="D22" s="560">
        <v>1402212.5839892756</v>
      </c>
      <c r="E22" s="560">
        <v>10619.02</v>
      </c>
      <c r="F22" s="560">
        <v>0</v>
      </c>
      <c r="G22" s="560">
        <v>0</v>
      </c>
      <c r="H22" s="562">
        <f t="shared" si="0"/>
        <v>1392123.3539892756</v>
      </c>
    </row>
    <row r="23" spans="1:9" x14ac:dyDescent="0.25">
      <c r="A23" s="572">
        <v>17</v>
      </c>
      <c r="B23" s="573" t="s">
        <v>570</v>
      </c>
      <c r="C23" s="560">
        <v>143728.68383540533</v>
      </c>
      <c r="D23" s="560">
        <v>107735.10351704607</v>
      </c>
      <c r="E23" s="560">
        <v>30625.97</v>
      </c>
      <c r="F23" s="560">
        <v>0</v>
      </c>
      <c r="G23" s="560">
        <v>0</v>
      </c>
      <c r="H23" s="562">
        <f t="shared" si="0"/>
        <v>220837.81735245141</v>
      </c>
    </row>
    <row r="24" spans="1:9" x14ac:dyDescent="0.25">
      <c r="A24" s="572">
        <v>18</v>
      </c>
      <c r="B24" s="573" t="s">
        <v>571</v>
      </c>
      <c r="C24" s="560">
        <v>0</v>
      </c>
      <c r="D24" s="560">
        <v>3382321.1448833728</v>
      </c>
      <c r="E24" s="560">
        <v>25181</v>
      </c>
      <c r="F24" s="560">
        <v>0</v>
      </c>
      <c r="G24" s="560">
        <v>0</v>
      </c>
      <c r="H24" s="562">
        <f t="shared" si="0"/>
        <v>3357140.1448833728</v>
      </c>
    </row>
    <row r="25" spans="1:9" x14ac:dyDescent="0.25">
      <c r="A25" s="572">
        <v>19</v>
      </c>
      <c r="B25" s="573" t="s">
        <v>572</v>
      </c>
      <c r="C25" s="560">
        <v>299011.39503340103</v>
      </c>
      <c r="D25" s="560">
        <v>1537608.5702414999</v>
      </c>
      <c r="E25" s="560">
        <v>37460.93</v>
      </c>
      <c r="F25" s="560">
        <v>0</v>
      </c>
      <c r="G25" s="560">
        <v>0</v>
      </c>
      <c r="H25" s="562">
        <f t="shared" si="0"/>
        <v>1799159.035274901</v>
      </c>
    </row>
    <row r="26" spans="1:9" x14ac:dyDescent="0.25">
      <c r="A26" s="572">
        <v>20</v>
      </c>
      <c r="B26" s="573" t="s">
        <v>573</v>
      </c>
      <c r="C26" s="560">
        <v>808130.29559423937</v>
      </c>
      <c r="D26" s="560">
        <v>20926740.157303758</v>
      </c>
      <c r="E26" s="560">
        <v>287716.91000000003</v>
      </c>
      <c r="F26" s="560">
        <v>0</v>
      </c>
      <c r="G26" s="560">
        <v>0</v>
      </c>
      <c r="H26" s="562">
        <f t="shared" si="0"/>
        <v>21447153.542897996</v>
      </c>
      <c r="I26" s="574"/>
    </row>
    <row r="27" spans="1:9" x14ac:dyDescent="0.25">
      <c r="A27" s="572">
        <v>21</v>
      </c>
      <c r="B27" s="573" t="s">
        <v>574</v>
      </c>
      <c r="C27" s="560">
        <v>1153084.4138424192</v>
      </c>
      <c r="D27" s="560">
        <v>1282698.7409866231</v>
      </c>
      <c r="E27" s="560">
        <v>15119.999999999998</v>
      </c>
      <c r="F27" s="560">
        <v>0</v>
      </c>
      <c r="G27" s="560">
        <v>0</v>
      </c>
      <c r="H27" s="562">
        <f t="shared" si="0"/>
        <v>2420663.154829042</v>
      </c>
      <c r="I27" s="574"/>
    </row>
    <row r="28" spans="1:9" x14ac:dyDescent="0.25">
      <c r="A28" s="572">
        <v>22</v>
      </c>
      <c r="B28" s="573" t="s">
        <v>575</v>
      </c>
      <c r="C28" s="560">
        <v>132415.87034069537</v>
      </c>
      <c r="D28" s="560">
        <v>1082132.7583490389</v>
      </c>
      <c r="E28" s="560">
        <v>52697.69999999999</v>
      </c>
      <c r="F28" s="560">
        <v>0</v>
      </c>
      <c r="G28" s="560">
        <v>0</v>
      </c>
      <c r="H28" s="562">
        <f t="shared" si="0"/>
        <v>1161850.9286897343</v>
      </c>
      <c r="I28" s="574"/>
    </row>
    <row r="29" spans="1:9" x14ac:dyDescent="0.25">
      <c r="A29" s="572">
        <v>23</v>
      </c>
      <c r="B29" s="573" t="s">
        <v>576</v>
      </c>
      <c r="C29" s="560">
        <v>11065219.747305142</v>
      </c>
      <c r="D29" s="560">
        <v>57339798.647855617</v>
      </c>
      <c r="E29" s="560">
        <v>3148645.7199999997</v>
      </c>
      <c r="F29" s="560">
        <v>0</v>
      </c>
      <c r="G29" s="560">
        <v>0</v>
      </c>
      <c r="H29" s="562">
        <f t="shared" si="0"/>
        <v>65256372.675160766</v>
      </c>
      <c r="I29" s="574"/>
    </row>
    <row r="30" spans="1:9" x14ac:dyDescent="0.25">
      <c r="A30" s="572">
        <v>24</v>
      </c>
      <c r="B30" s="573" t="s">
        <v>577</v>
      </c>
      <c r="C30" s="560">
        <v>1100397.1217153282</v>
      </c>
      <c r="D30" s="560">
        <v>21053498.609918129</v>
      </c>
      <c r="E30" s="560">
        <v>1116154.08</v>
      </c>
      <c r="F30" s="560">
        <v>0</v>
      </c>
      <c r="G30" s="560">
        <v>0</v>
      </c>
      <c r="H30" s="562">
        <f t="shared" si="0"/>
        <v>21037741.651633456</v>
      </c>
      <c r="I30" s="574"/>
    </row>
    <row r="31" spans="1:9" x14ac:dyDescent="0.25">
      <c r="A31" s="572">
        <v>25</v>
      </c>
      <c r="B31" s="573" t="s">
        <v>208</v>
      </c>
      <c r="C31" s="560">
        <v>5794766.2487370297</v>
      </c>
      <c r="D31" s="560">
        <v>34467154.201991878</v>
      </c>
      <c r="E31" s="560">
        <v>1795502.0199999996</v>
      </c>
      <c r="F31" s="560">
        <v>0</v>
      </c>
      <c r="G31" s="560">
        <v>0</v>
      </c>
      <c r="H31" s="562">
        <f t="shared" si="0"/>
        <v>38466418.430728912</v>
      </c>
      <c r="I31" s="574"/>
    </row>
    <row r="32" spans="1:9" x14ac:dyDescent="0.25">
      <c r="A32" s="572">
        <v>26</v>
      </c>
      <c r="B32" s="573" t="s">
        <v>578</v>
      </c>
      <c r="C32" s="560">
        <v>0</v>
      </c>
      <c r="D32" s="560">
        <v>0</v>
      </c>
      <c r="E32" s="560">
        <v>0</v>
      </c>
      <c r="F32" s="560">
        <v>0</v>
      </c>
      <c r="G32" s="560">
        <v>0</v>
      </c>
      <c r="H32" s="562">
        <f t="shared" si="0"/>
        <v>0</v>
      </c>
      <c r="I32" s="574"/>
    </row>
    <row r="33" spans="1:9" x14ac:dyDescent="0.25">
      <c r="A33" s="572">
        <v>27</v>
      </c>
      <c r="B33" s="575" t="s">
        <v>114</v>
      </c>
      <c r="C33" s="560">
        <v>0</v>
      </c>
      <c r="D33" s="560">
        <v>61697116.330000013</v>
      </c>
      <c r="E33" s="560">
        <v>296525.70263700251</v>
      </c>
      <c r="F33" s="560">
        <v>0</v>
      </c>
      <c r="G33" s="560">
        <v>0</v>
      </c>
      <c r="H33" s="562">
        <f t="shared" si="0"/>
        <v>61400590.627363011</v>
      </c>
      <c r="I33" s="574"/>
    </row>
    <row r="34" spans="1:9" x14ac:dyDescent="0.25">
      <c r="A34" s="572">
        <v>28</v>
      </c>
      <c r="B34" s="576" t="s">
        <v>88</v>
      </c>
      <c r="C34" s="566">
        <f>SUM(C7:C33)</f>
        <v>70504303.926214218</v>
      </c>
      <c r="D34" s="566">
        <f>SUM(D7:D33)</f>
        <v>826207929.63179469</v>
      </c>
      <c r="E34" s="566">
        <f>SUM(E7:E33)</f>
        <v>16930218.322637003</v>
      </c>
      <c r="F34" s="566">
        <f>SUM(F7:F33)</f>
        <v>0</v>
      </c>
      <c r="G34" s="566">
        <f>SUM(G7:G33)</f>
        <v>0</v>
      </c>
      <c r="H34" s="562">
        <f t="shared" si="0"/>
        <v>879782015.23537195</v>
      </c>
      <c r="I34" s="574"/>
    </row>
    <row r="35" spans="1:9" x14ac:dyDescent="0.25">
      <c r="A35" s="574"/>
      <c r="B35" s="574"/>
      <c r="C35" s="574"/>
      <c r="D35" s="574"/>
      <c r="E35" s="574"/>
      <c r="F35" s="574"/>
      <c r="G35" s="574"/>
      <c r="H35" s="574"/>
      <c r="I35" s="574"/>
    </row>
    <row r="36" spans="1:9" x14ac:dyDescent="0.25">
      <c r="A36" s="574"/>
      <c r="B36" s="577"/>
      <c r="C36" s="574"/>
      <c r="D36" s="574"/>
      <c r="E36" s="574"/>
      <c r="F36" s="574"/>
      <c r="G36" s="574"/>
      <c r="H36" s="574"/>
      <c r="I36" s="574"/>
    </row>
  </sheetData>
  <mergeCells count="5">
    <mergeCell ref="A5:B6"/>
    <mergeCell ref="C5:D5"/>
    <mergeCell ref="E5:E6"/>
    <mergeCell ref="F5:F6"/>
    <mergeCell ref="G5:G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15"/>
  <sheetViews>
    <sheetView showGridLines="0" zoomScale="85" zoomScaleNormal="85" workbookViewId="0">
      <selection activeCell="B46" sqref="B46:C46"/>
    </sheetView>
  </sheetViews>
  <sheetFormatPr defaultColWidth="9.140625" defaultRowHeight="12.75" x14ac:dyDescent="0.25"/>
  <cols>
    <col min="1" max="1" width="11.85546875" style="539" bestFit="1" customWidth="1"/>
    <col min="2" max="2" width="108" style="539" bestFit="1" customWidth="1"/>
    <col min="3" max="3" width="35.5703125" style="539" customWidth="1"/>
    <col min="4" max="4" width="38.42578125" style="571" customWidth="1"/>
    <col min="5" max="16384" width="9.140625" style="539"/>
  </cols>
  <sheetData>
    <row r="1" spans="1:4" ht="13.5" x14ac:dyDescent="0.25">
      <c r="A1" s="538" t="s">
        <v>37</v>
      </c>
      <c r="B1" s="22" t="str">
        <f>Info!C2</f>
        <v>სს "ხალიკ ბანკი საქართველო"</v>
      </c>
      <c r="D1" s="539"/>
    </row>
    <row r="2" spans="1:4" x14ac:dyDescent="0.25">
      <c r="A2" s="540" t="s">
        <v>38</v>
      </c>
      <c r="B2" s="541">
        <f>'1. key ratios'!B2</f>
        <v>45199</v>
      </c>
      <c r="D2" s="539"/>
    </row>
    <row r="3" spans="1:4" x14ac:dyDescent="0.25">
      <c r="A3" s="542" t="s">
        <v>579</v>
      </c>
      <c r="D3" s="539"/>
    </row>
    <row r="5" spans="1:4" x14ac:dyDescent="0.25">
      <c r="A5" s="827" t="s">
        <v>580</v>
      </c>
      <c r="B5" s="827"/>
      <c r="C5" s="544" t="s">
        <v>581</v>
      </c>
      <c r="D5" s="544" t="s">
        <v>582</v>
      </c>
    </row>
    <row r="6" spans="1:4" x14ac:dyDescent="0.25">
      <c r="A6" s="578">
        <v>1</v>
      </c>
      <c r="B6" s="579" t="s">
        <v>583</v>
      </c>
      <c r="C6" s="580">
        <v>16910565.980000034</v>
      </c>
      <c r="D6" s="580">
        <v>0</v>
      </c>
    </row>
    <row r="7" spans="1:4" x14ac:dyDescent="0.25">
      <c r="A7" s="581">
        <v>2</v>
      </c>
      <c r="B7" s="579" t="s">
        <v>584</v>
      </c>
      <c r="C7" s="580">
        <f>SUM(C8:C9)</f>
        <v>3339614.0778733985</v>
      </c>
      <c r="D7" s="580">
        <f>SUM(D8:D9)</f>
        <v>0</v>
      </c>
    </row>
    <row r="8" spans="1:4" x14ac:dyDescent="0.25">
      <c r="A8" s="582">
        <v>2.1</v>
      </c>
      <c r="B8" s="583" t="s">
        <v>585</v>
      </c>
      <c r="C8" s="580">
        <v>2913222.9797233269</v>
      </c>
      <c r="D8" s="580">
        <v>0</v>
      </c>
    </row>
    <row r="9" spans="1:4" x14ac:dyDescent="0.25">
      <c r="A9" s="582">
        <v>2.2000000000000002</v>
      </c>
      <c r="B9" s="583" t="s">
        <v>586</v>
      </c>
      <c r="C9" s="580">
        <v>426391.09815007169</v>
      </c>
      <c r="D9" s="580">
        <v>0</v>
      </c>
    </row>
    <row r="10" spans="1:4" x14ac:dyDescent="0.25">
      <c r="A10" s="578">
        <v>3</v>
      </c>
      <c r="B10" s="579" t="s">
        <v>587</v>
      </c>
      <c r="C10" s="580">
        <f>SUM(C11:C13)</f>
        <v>3698152.4545447812</v>
      </c>
      <c r="D10" s="580">
        <f>SUM(D11:D13)</f>
        <v>0</v>
      </c>
    </row>
    <row r="11" spans="1:4" x14ac:dyDescent="0.25">
      <c r="A11" s="582">
        <v>3.1</v>
      </c>
      <c r="B11" s="583" t="s">
        <v>588</v>
      </c>
      <c r="C11" s="580">
        <v>0</v>
      </c>
      <c r="D11" s="580">
        <v>0</v>
      </c>
    </row>
    <row r="12" spans="1:4" x14ac:dyDescent="0.25">
      <c r="A12" s="582">
        <v>3.2</v>
      </c>
      <c r="B12" s="583" t="s">
        <v>589</v>
      </c>
      <c r="C12" s="580">
        <v>3640300.7436366887</v>
      </c>
      <c r="D12" s="580">
        <v>0</v>
      </c>
    </row>
    <row r="13" spans="1:4" x14ac:dyDescent="0.25">
      <c r="A13" s="582">
        <v>3.3</v>
      </c>
      <c r="B13" s="583" t="s">
        <v>590</v>
      </c>
      <c r="C13" s="580">
        <v>57851.710908092595</v>
      </c>
      <c r="D13" s="580">
        <v>0</v>
      </c>
    </row>
    <row r="14" spans="1:4" x14ac:dyDescent="0.25">
      <c r="A14" s="581">
        <v>4</v>
      </c>
      <c r="B14" s="584" t="s">
        <v>591</v>
      </c>
      <c r="C14" s="580">
        <v>64930.686671375617</v>
      </c>
      <c r="D14" s="580">
        <v>0</v>
      </c>
    </row>
    <row r="15" spans="1:4" x14ac:dyDescent="0.25">
      <c r="A15" s="585">
        <v>5</v>
      </c>
      <c r="B15" s="579" t="s">
        <v>592</v>
      </c>
      <c r="C15" s="547">
        <f>C6+C7-C10+C14</f>
        <v>16616958.290000027</v>
      </c>
      <c r="D15" s="547">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3"/>
  <sheetViews>
    <sheetView showGridLines="0" zoomScale="70" zoomScaleNormal="70" workbookViewId="0">
      <selection activeCell="C7" sqref="C7:D18"/>
    </sheetView>
  </sheetViews>
  <sheetFormatPr defaultColWidth="9.140625" defaultRowHeight="12.75" x14ac:dyDescent="0.25"/>
  <cols>
    <col min="1" max="1" width="11.85546875" style="554" bestFit="1" customWidth="1"/>
    <col min="2" max="2" width="128.85546875" style="554" bestFit="1" customWidth="1"/>
    <col min="3" max="3" width="37" style="554" customWidth="1"/>
    <col min="4" max="4" width="50.5703125" style="554" customWidth="1"/>
    <col min="5" max="16384" width="9.140625" style="554"/>
  </cols>
  <sheetData>
    <row r="1" spans="1:4" ht="13.5" x14ac:dyDescent="0.25">
      <c r="A1" s="538" t="s">
        <v>37</v>
      </c>
      <c r="B1" s="22" t="str">
        <f>Info!C2</f>
        <v>სს "ხალიკ ბანკი საქართველო"</v>
      </c>
    </row>
    <row r="2" spans="1:4" x14ac:dyDescent="0.25">
      <c r="A2" s="540" t="s">
        <v>38</v>
      </c>
      <c r="B2" s="541">
        <f>'1. key ratios'!B2</f>
        <v>45199</v>
      </c>
    </row>
    <row r="3" spans="1:4" x14ac:dyDescent="0.25">
      <c r="A3" s="542" t="s">
        <v>593</v>
      </c>
    </row>
    <row r="4" spans="1:4" x14ac:dyDescent="0.25">
      <c r="A4" s="542"/>
    </row>
    <row r="5" spans="1:4" ht="15" customHeight="1" x14ac:dyDescent="0.25">
      <c r="A5" s="828" t="s">
        <v>31</v>
      </c>
      <c r="B5" s="829"/>
      <c r="C5" s="832" t="s">
        <v>594</v>
      </c>
      <c r="D5" s="832" t="s">
        <v>595</v>
      </c>
    </row>
    <row r="6" spans="1:4" x14ac:dyDescent="0.25">
      <c r="A6" s="830"/>
      <c r="B6" s="831"/>
      <c r="C6" s="832"/>
      <c r="D6" s="832"/>
    </row>
    <row r="7" spans="1:4" x14ac:dyDescent="0.25">
      <c r="A7" s="576">
        <v>1</v>
      </c>
      <c r="B7" s="565" t="s">
        <v>596</v>
      </c>
      <c r="C7" s="560">
        <v>74576150.040000007</v>
      </c>
      <c r="D7" s="586"/>
    </row>
    <row r="8" spans="1:4" x14ac:dyDescent="0.25">
      <c r="A8" s="575">
        <v>2</v>
      </c>
      <c r="B8" s="575" t="s">
        <v>597</v>
      </c>
      <c r="C8" s="560">
        <v>11370424.379502783</v>
      </c>
      <c r="D8" s="586"/>
    </row>
    <row r="9" spans="1:4" x14ac:dyDescent="0.25">
      <c r="A9" s="575">
        <v>3</v>
      </c>
      <c r="B9" s="587" t="s">
        <v>598</v>
      </c>
      <c r="C9" s="560">
        <v>729241.66049721849</v>
      </c>
      <c r="D9" s="586"/>
    </row>
    <row r="10" spans="1:4" x14ac:dyDescent="0.25">
      <c r="A10" s="575">
        <v>4</v>
      </c>
      <c r="B10" s="575" t="s">
        <v>599</v>
      </c>
      <c r="C10" s="560">
        <v>16171512.153785782</v>
      </c>
      <c r="D10" s="586"/>
    </row>
    <row r="11" spans="1:4" x14ac:dyDescent="0.25">
      <c r="A11" s="575">
        <v>5</v>
      </c>
      <c r="B11" s="588" t="s">
        <v>600</v>
      </c>
      <c r="C11" s="560">
        <v>619378.23762613465</v>
      </c>
      <c r="D11" s="586"/>
    </row>
    <row r="12" spans="1:4" x14ac:dyDescent="0.25">
      <c r="A12" s="575">
        <v>6</v>
      </c>
      <c r="B12" s="588" t="s">
        <v>601</v>
      </c>
      <c r="C12" s="560">
        <v>7949804.8699999982</v>
      </c>
      <c r="D12" s="586"/>
    </row>
    <row r="13" spans="1:4" x14ac:dyDescent="0.25">
      <c r="A13" s="575">
        <v>7</v>
      </c>
      <c r="B13" s="588" t="s">
        <v>602</v>
      </c>
      <c r="C13" s="560"/>
      <c r="D13" s="586"/>
    </row>
    <row r="14" spans="1:4" x14ac:dyDescent="0.25">
      <c r="A14" s="575">
        <v>8</v>
      </c>
      <c r="B14" s="588" t="s">
        <v>603</v>
      </c>
      <c r="C14" s="560">
        <v>2760592.9</v>
      </c>
      <c r="D14" s="561">
        <v>3479307.41</v>
      </c>
    </row>
    <row r="15" spans="1:4" x14ac:dyDescent="0.25">
      <c r="A15" s="575">
        <v>9</v>
      </c>
      <c r="B15" s="588" t="s">
        <v>604</v>
      </c>
      <c r="C15" s="560"/>
      <c r="D15" s="561">
        <v>0</v>
      </c>
    </row>
    <row r="16" spans="1:4" x14ac:dyDescent="0.25">
      <c r="A16" s="575">
        <v>10</v>
      </c>
      <c r="B16" s="588" t="s">
        <v>605</v>
      </c>
      <c r="C16" s="560">
        <v>4799003.2904093154</v>
      </c>
      <c r="D16" s="561">
        <v>0</v>
      </c>
    </row>
    <row r="17" spans="1:4" ht="25.5" x14ac:dyDescent="0.25">
      <c r="A17" s="575">
        <v>11</v>
      </c>
      <c r="B17" s="588" t="s">
        <v>606</v>
      </c>
      <c r="C17" s="560">
        <v>42732.855750333139</v>
      </c>
      <c r="D17" s="586"/>
    </row>
    <row r="18" spans="1:4" x14ac:dyDescent="0.25">
      <c r="A18" s="576">
        <v>12</v>
      </c>
      <c r="B18" s="589" t="s">
        <v>607</v>
      </c>
      <c r="C18" s="566">
        <f>C7+C8+C9-C10</f>
        <v>70504303.926214233</v>
      </c>
      <c r="D18" s="586"/>
    </row>
    <row r="21" spans="1:4" x14ac:dyDescent="0.25">
      <c r="B21" s="538"/>
    </row>
    <row r="22" spans="1:4" x14ac:dyDescent="0.25">
      <c r="B22" s="540"/>
    </row>
    <row r="23" spans="1:4" x14ac:dyDescent="0.25">
      <c r="B23" s="54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B28"/>
  <sheetViews>
    <sheetView showGridLines="0" topLeftCell="N1" zoomScale="80" zoomScaleNormal="80" workbookViewId="0">
      <selection activeCell="C8" sqref="C8:AA28"/>
    </sheetView>
  </sheetViews>
  <sheetFormatPr defaultColWidth="9.140625" defaultRowHeight="12.75" x14ac:dyDescent="0.25"/>
  <cols>
    <col min="1" max="1" width="11.85546875" style="554" bestFit="1" customWidth="1"/>
    <col min="2" max="2" width="63.85546875" style="554" customWidth="1"/>
    <col min="3" max="3" width="18.85546875" style="554" bestFit="1" customWidth="1"/>
    <col min="4" max="18" width="22.28515625" style="554" customWidth="1"/>
    <col min="19" max="19" width="23.28515625" style="554" bestFit="1" customWidth="1"/>
    <col min="20" max="26" width="22.28515625" style="554" customWidth="1"/>
    <col min="27" max="27" width="23.28515625" style="554" bestFit="1" customWidth="1"/>
    <col min="28" max="28" width="20" style="554" customWidth="1"/>
    <col min="29" max="16384" width="9.140625" style="554"/>
  </cols>
  <sheetData>
    <row r="1" spans="1:28" ht="13.5" x14ac:dyDescent="0.25">
      <c r="A1" s="538" t="s">
        <v>37</v>
      </c>
      <c r="B1" s="22" t="str">
        <f>Info!C2</f>
        <v>სს "ხალიკ ბანკი საქართველო"</v>
      </c>
    </row>
    <row r="2" spans="1:28" x14ac:dyDescent="0.25">
      <c r="A2" s="540" t="s">
        <v>38</v>
      </c>
      <c r="B2" s="541">
        <f>'1. key ratios'!B2</f>
        <v>45199</v>
      </c>
      <c r="C2" s="555"/>
    </row>
    <row r="3" spans="1:28" x14ac:dyDescent="0.25">
      <c r="A3" s="542" t="s">
        <v>608</v>
      </c>
    </row>
    <row r="5" spans="1:28" ht="15" customHeight="1" x14ac:dyDescent="0.25">
      <c r="A5" s="833" t="s">
        <v>609</v>
      </c>
      <c r="B5" s="834"/>
      <c r="C5" s="839" t="s">
        <v>610</v>
      </c>
      <c r="D5" s="840"/>
      <c r="E5" s="840"/>
      <c r="F5" s="840"/>
      <c r="G5" s="840"/>
      <c r="H5" s="840"/>
      <c r="I5" s="840"/>
      <c r="J5" s="840"/>
      <c r="K5" s="840"/>
      <c r="L5" s="840"/>
      <c r="M5" s="840"/>
      <c r="N5" s="840"/>
      <c r="O5" s="840"/>
      <c r="P5" s="840"/>
      <c r="Q5" s="840"/>
      <c r="R5" s="840"/>
      <c r="S5" s="840"/>
      <c r="T5" s="590"/>
      <c r="U5" s="590"/>
      <c r="V5" s="590"/>
      <c r="W5" s="590"/>
      <c r="X5" s="590"/>
      <c r="Y5" s="590"/>
      <c r="Z5" s="590"/>
      <c r="AA5" s="591"/>
      <c r="AB5" s="592"/>
    </row>
    <row r="6" spans="1:28" x14ac:dyDescent="0.25">
      <c r="A6" s="835"/>
      <c r="B6" s="836"/>
      <c r="C6" s="841" t="s">
        <v>88</v>
      </c>
      <c r="D6" s="843" t="s">
        <v>611</v>
      </c>
      <c r="E6" s="843"/>
      <c r="F6" s="843"/>
      <c r="G6" s="843"/>
      <c r="H6" s="844" t="s">
        <v>612</v>
      </c>
      <c r="I6" s="845"/>
      <c r="J6" s="845"/>
      <c r="K6" s="846"/>
      <c r="L6" s="593"/>
      <c r="M6" s="847" t="s">
        <v>613</v>
      </c>
      <c r="N6" s="847"/>
      <c r="O6" s="847"/>
      <c r="P6" s="847"/>
      <c r="Q6" s="847"/>
      <c r="R6" s="847"/>
      <c r="S6" s="824"/>
      <c r="T6" s="594"/>
      <c r="U6" s="826" t="s">
        <v>614</v>
      </c>
      <c r="V6" s="826"/>
      <c r="W6" s="826"/>
      <c r="X6" s="826"/>
      <c r="Y6" s="826"/>
      <c r="Z6" s="826"/>
      <c r="AA6" s="822"/>
      <c r="AB6" s="595"/>
    </row>
    <row r="7" spans="1:28" ht="25.5" x14ac:dyDescent="0.25">
      <c r="A7" s="837"/>
      <c r="B7" s="838"/>
      <c r="C7" s="842"/>
      <c r="D7" s="596"/>
      <c r="E7" s="597" t="s">
        <v>615</v>
      </c>
      <c r="F7" s="557" t="s">
        <v>616</v>
      </c>
      <c r="G7" s="557" t="s">
        <v>617</v>
      </c>
      <c r="H7" s="598"/>
      <c r="I7" s="597" t="s">
        <v>615</v>
      </c>
      <c r="J7" s="557" t="s">
        <v>616</v>
      </c>
      <c r="K7" s="557" t="s">
        <v>617</v>
      </c>
      <c r="L7" s="599"/>
      <c r="M7" s="597" t="s">
        <v>615</v>
      </c>
      <c r="N7" s="557" t="s">
        <v>616</v>
      </c>
      <c r="O7" s="557" t="s">
        <v>618</v>
      </c>
      <c r="P7" s="557" t="s">
        <v>619</v>
      </c>
      <c r="Q7" s="557" t="s">
        <v>620</v>
      </c>
      <c r="R7" s="557" t="s">
        <v>621</v>
      </c>
      <c r="S7" s="557" t="s">
        <v>622</v>
      </c>
      <c r="T7" s="600"/>
      <c r="U7" s="597" t="s">
        <v>615</v>
      </c>
      <c r="V7" s="557" t="s">
        <v>616</v>
      </c>
      <c r="W7" s="557" t="s">
        <v>618</v>
      </c>
      <c r="X7" s="557" t="s">
        <v>619</v>
      </c>
      <c r="Y7" s="557" t="s">
        <v>620</v>
      </c>
      <c r="Z7" s="557" t="s">
        <v>621</v>
      </c>
      <c r="AA7" s="557" t="s">
        <v>622</v>
      </c>
      <c r="AB7" s="592"/>
    </row>
    <row r="8" spans="1:28" x14ac:dyDescent="0.25">
      <c r="A8" s="601">
        <v>1</v>
      </c>
      <c r="B8" s="565" t="s">
        <v>581</v>
      </c>
      <c r="C8" s="932">
        <f>SUM(C9:C14)</f>
        <v>649481304.08800864</v>
      </c>
      <c r="D8" s="932">
        <f t="shared" ref="D8:AA8" si="0">SUM(D9:D14)</f>
        <v>523339887.58250391</v>
      </c>
      <c r="E8" s="932">
        <f t="shared" si="0"/>
        <v>37139392.945784189</v>
      </c>
      <c r="F8" s="932">
        <f t="shared" si="0"/>
        <v>0</v>
      </c>
      <c r="G8" s="932">
        <f t="shared" si="0"/>
        <v>0</v>
      </c>
      <c r="H8" s="932">
        <f t="shared" si="0"/>
        <v>55637112.579290599</v>
      </c>
      <c r="I8" s="932">
        <f t="shared" si="0"/>
        <v>34747704.767776087</v>
      </c>
      <c r="J8" s="932">
        <f t="shared" si="0"/>
        <v>12399774.11216848</v>
      </c>
      <c r="K8" s="932">
        <f t="shared" si="0"/>
        <v>0</v>
      </c>
      <c r="L8" s="932">
        <f t="shared" si="0"/>
        <v>68424932.045198023</v>
      </c>
      <c r="M8" s="932">
        <f t="shared" si="0"/>
        <v>6436062.0517483894</v>
      </c>
      <c r="N8" s="932">
        <f t="shared" si="0"/>
        <v>9769577.2072947882</v>
      </c>
      <c r="O8" s="932">
        <f t="shared" si="0"/>
        <v>11244801.027573125</v>
      </c>
      <c r="P8" s="932">
        <f t="shared" si="0"/>
        <v>7550091.1607258506</v>
      </c>
      <c r="Q8" s="932">
        <f t="shared" si="0"/>
        <v>9553401.7739844397</v>
      </c>
      <c r="R8" s="932">
        <f t="shared" si="0"/>
        <v>4984002.2871109778</v>
      </c>
      <c r="S8" s="932">
        <f t="shared" si="0"/>
        <v>293335.41335784824</v>
      </c>
      <c r="T8" s="932">
        <f t="shared" si="0"/>
        <v>2079371.8810161948</v>
      </c>
      <c r="U8" s="932">
        <f t="shared" si="0"/>
        <v>0</v>
      </c>
      <c r="V8" s="932">
        <f t="shared" si="0"/>
        <v>0</v>
      </c>
      <c r="W8" s="932">
        <f t="shared" si="0"/>
        <v>39440.888412034015</v>
      </c>
      <c r="X8" s="932">
        <f t="shared" si="0"/>
        <v>82452.02</v>
      </c>
      <c r="Y8" s="932">
        <f t="shared" si="0"/>
        <v>1856083.4267915429</v>
      </c>
      <c r="Z8" s="932">
        <f t="shared" si="0"/>
        <v>101395.54581261759</v>
      </c>
      <c r="AA8" s="932">
        <f t="shared" si="0"/>
        <v>0</v>
      </c>
      <c r="AB8" s="602"/>
    </row>
    <row r="9" spans="1:28" x14ac:dyDescent="0.25">
      <c r="A9" s="572">
        <v>1.1000000000000001</v>
      </c>
      <c r="B9" s="603" t="s">
        <v>623</v>
      </c>
      <c r="C9" s="933"/>
      <c r="D9" s="933"/>
      <c r="E9" s="933"/>
      <c r="F9" s="933"/>
      <c r="G9" s="933"/>
      <c r="H9" s="933"/>
      <c r="I9" s="933"/>
      <c r="J9" s="933"/>
      <c r="K9" s="933"/>
      <c r="L9" s="933"/>
      <c r="M9" s="933"/>
      <c r="N9" s="933"/>
      <c r="O9" s="933"/>
      <c r="P9" s="933"/>
      <c r="Q9" s="933"/>
      <c r="R9" s="933"/>
      <c r="S9" s="933"/>
      <c r="T9" s="933"/>
      <c r="U9" s="933"/>
      <c r="V9" s="933"/>
      <c r="W9" s="933"/>
      <c r="X9" s="933"/>
      <c r="Y9" s="933"/>
      <c r="Z9" s="933"/>
      <c r="AA9" s="933"/>
      <c r="AB9" s="602"/>
    </row>
    <row r="10" spans="1:28" x14ac:dyDescent="0.25">
      <c r="A10" s="572">
        <v>1.2</v>
      </c>
      <c r="B10" s="603" t="s">
        <v>624</v>
      </c>
      <c r="C10" s="933"/>
      <c r="D10" s="933"/>
      <c r="E10" s="933"/>
      <c r="F10" s="933"/>
      <c r="G10" s="933"/>
      <c r="H10" s="933"/>
      <c r="I10" s="933"/>
      <c r="J10" s="933"/>
      <c r="K10" s="933"/>
      <c r="L10" s="933"/>
      <c r="M10" s="933"/>
      <c r="N10" s="933"/>
      <c r="O10" s="933"/>
      <c r="P10" s="933"/>
      <c r="Q10" s="933"/>
      <c r="R10" s="933"/>
      <c r="S10" s="933"/>
      <c r="T10" s="933"/>
      <c r="U10" s="933"/>
      <c r="V10" s="933"/>
      <c r="W10" s="933"/>
      <c r="X10" s="933"/>
      <c r="Y10" s="933"/>
      <c r="Z10" s="933"/>
      <c r="AA10" s="933"/>
      <c r="AB10" s="602"/>
    </row>
    <row r="11" spans="1:28" x14ac:dyDescent="0.25">
      <c r="A11" s="572">
        <v>1.3</v>
      </c>
      <c r="B11" s="603" t="s">
        <v>625</v>
      </c>
      <c r="C11" s="933"/>
      <c r="D11" s="933"/>
      <c r="E11" s="933"/>
      <c r="F11" s="933"/>
      <c r="G11" s="933"/>
      <c r="H11" s="933"/>
      <c r="I11" s="933"/>
      <c r="J11" s="933"/>
      <c r="K11" s="933"/>
      <c r="L11" s="933"/>
      <c r="M11" s="933"/>
      <c r="N11" s="933"/>
      <c r="O11" s="933"/>
      <c r="P11" s="933"/>
      <c r="Q11" s="933"/>
      <c r="R11" s="933"/>
      <c r="S11" s="933"/>
      <c r="T11" s="933"/>
      <c r="U11" s="933"/>
      <c r="V11" s="933"/>
      <c r="W11" s="933"/>
      <c r="X11" s="933"/>
      <c r="Y11" s="933"/>
      <c r="Z11" s="933"/>
      <c r="AA11" s="933"/>
      <c r="AB11" s="602"/>
    </row>
    <row r="12" spans="1:28" x14ac:dyDescent="0.25">
      <c r="A12" s="572">
        <v>1.4</v>
      </c>
      <c r="B12" s="603" t="s">
        <v>626</v>
      </c>
      <c r="C12" s="933">
        <f>D12+H12+L12+T12</f>
        <v>23199613.593549673</v>
      </c>
      <c r="D12" s="933">
        <v>22078356.370292734</v>
      </c>
      <c r="E12" s="933">
        <v>0</v>
      </c>
      <c r="F12" s="933">
        <v>0</v>
      </c>
      <c r="G12" s="933">
        <v>0</v>
      </c>
      <c r="H12" s="933">
        <v>0</v>
      </c>
      <c r="I12" s="933">
        <v>0</v>
      </c>
      <c r="J12" s="933">
        <v>0</v>
      </c>
      <c r="K12" s="933">
        <v>0</v>
      </c>
      <c r="L12" s="933">
        <v>1062248.8048963435</v>
      </c>
      <c r="M12" s="933">
        <v>0</v>
      </c>
      <c r="N12" s="933">
        <v>0</v>
      </c>
      <c r="O12" s="933">
        <v>0</v>
      </c>
      <c r="P12" s="933">
        <v>0</v>
      </c>
      <c r="Q12" s="933">
        <v>162819.20978805501</v>
      </c>
      <c r="R12" s="933">
        <v>633978.88769601204</v>
      </c>
      <c r="S12" s="933">
        <v>0</v>
      </c>
      <c r="T12" s="933">
        <v>59008.418360595751</v>
      </c>
      <c r="U12" s="933">
        <v>0</v>
      </c>
      <c r="V12" s="933">
        <v>0</v>
      </c>
      <c r="W12" s="933">
        <v>0</v>
      </c>
      <c r="X12" s="933">
        <v>0</v>
      </c>
      <c r="Y12" s="933">
        <v>0</v>
      </c>
      <c r="Z12" s="933">
        <v>59008.418360595751</v>
      </c>
      <c r="AA12" s="933">
        <v>0</v>
      </c>
      <c r="AB12" s="602"/>
    </row>
    <row r="13" spans="1:28" x14ac:dyDescent="0.25">
      <c r="A13" s="572">
        <v>1.5</v>
      </c>
      <c r="B13" s="603" t="s">
        <v>627</v>
      </c>
      <c r="C13" s="933">
        <f>D13+H13+L13+T13</f>
        <v>355723949.39836383</v>
      </c>
      <c r="D13" s="933">
        <v>273933384.92916363</v>
      </c>
      <c r="E13" s="933">
        <v>22838529.5623396</v>
      </c>
      <c r="F13" s="933">
        <v>0</v>
      </c>
      <c r="G13" s="933">
        <v>0</v>
      </c>
      <c r="H13" s="933">
        <v>45308749.53547167</v>
      </c>
      <c r="I13" s="933">
        <v>33019936.620235063</v>
      </c>
      <c r="J13" s="933">
        <v>8525961.9934896491</v>
      </c>
      <c r="K13" s="933">
        <v>0</v>
      </c>
      <c r="L13" s="933">
        <v>34786525.211930946</v>
      </c>
      <c r="M13" s="933">
        <v>4048281.3634217074</v>
      </c>
      <c r="N13" s="933">
        <v>6142379.5929543134</v>
      </c>
      <c r="O13" s="933">
        <v>1051677.5252021218</v>
      </c>
      <c r="P13" s="933">
        <v>1700193.5971938083</v>
      </c>
      <c r="Q13" s="933">
        <v>6939176.7068940559</v>
      </c>
      <c r="R13" s="933">
        <v>2395917.0390449329</v>
      </c>
      <c r="S13" s="933">
        <v>0</v>
      </c>
      <c r="T13" s="933">
        <v>1695289.7217975836</v>
      </c>
      <c r="U13" s="933">
        <v>0</v>
      </c>
      <c r="V13" s="933">
        <v>0</v>
      </c>
      <c r="W13" s="933">
        <v>36082.638386243008</v>
      </c>
      <c r="X13" s="933">
        <v>0</v>
      </c>
      <c r="Y13" s="933">
        <v>1659207.0834113406</v>
      </c>
      <c r="Z13" s="933">
        <v>0</v>
      </c>
      <c r="AA13" s="933">
        <v>0</v>
      </c>
      <c r="AB13" s="602"/>
    </row>
    <row r="14" spans="1:28" x14ac:dyDescent="0.25">
      <c r="A14" s="572">
        <v>1.6</v>
      </c>
      <c r="B14" s="603" t="s">
        <v>628</v>
      </c>
      <c r="C14" s="933">
        <f>D14+H14+L14+T14</f>
        <v>270557741.0960952</v>
      </c>
      <c r="D14" s="933">
        <v>227328146.28304753</v>
      </c>
      <c r="E14" s="933">
        <v>14300863.383444587</v>
      </c>
      <c r="F14" s="933">
        <v>0</v>
      </c>
      <c r="G14" s="933">
        <v>0</v>
      </c>
      <c r="H14" s="933">
        <v>10328363.043818928</v>
      </c>
      <c r="I14" s="933">
        <v>1727768.1475410203</v>
      </c>
      <c r="J14" s="933">
        <v>3873812.118678831</v>
      </c>
      <c r="K14" s="933">
        <v>0</v>
      </c>
      <c r="L14" s="933">
        <v>32576158.028370742</v>
      </c>
      <c r="M14" s="933">
        <v>2387780.688326682</v>
      </c>
      <c r="N14" s="933">
        <v>3627197.6143404753</v>
      </c>
      <c r="O14" s="933">
        <v>10193123.502371004</v>
      </c>
      <c r="P14" s="933">
        <v>5849897.5635320423</v>
      </c>
      <c r="Q14" s="933">
        <v>2451405.8573023276</v>
      </c>
      <c r="R14" s="933">
        <v>1954106.3603700332</v>
      </c>
      <c r="S14" s="933">
        <v>293335.41335784824</v>
      </c>
      <c r="T14" s="933">
        <v>325073.74085801526</v>
      </c>
      <c r="U14" s="933">
        <v>0</v>
      </c>
      <c r="V14" s="933">
        <v>0</v>
      </c>
      <c r="W14" s="933">
        <v>3358.250025791006</v>
      </c>
      <c r="X14" s="933">
        <v>82452.02</v>
      </c>
      <c r="Y14" s="933">
        <v>196876.34338020236</v>
      </c>
      <c r="Z14" s="933">
        <v>42387.127452021843</v>
      </c>
      <c r="AA14" s="933">
        <v>0</v>
      </c>
      <c r="AB14" s="602"/>
    </row>
    <row r="15" spans="1:28" x14ac:dyDescent="0.25">
      <c r="A15" s="601">
        <v>2</v>
      </c>
      <c r="B15" s="576" t="s">
        <v>100</v>
      </c>
      <c r="C15" s="932">
        <f>SUM(C16:C21)</f>
        <v>16915541.189999998</v>
      </c>
      <c r="D15" s="932">
        <f t="shared" ref="D15:AA15" si="1">SUM(D16:D21)</f>
        <v>16915541.189999998</v>
      </c>
      <c r="E15" s="932">
        <f t="shared" si="1"/>
        <v>0</v>
      </c>
      <c r="F15" s="932">
        <f t="shared" si="1"/>
        <v>0</v>
      </c>
      <c r="G15" s="932">
        <f t="shared" si="1"/>
        <v>0</v>
      </c>
      <c r="H15" s="932">
        <f t="shared" si="1"/>
        <v>0</v>
      </c>
      <c r="I15" s="932">
        <f t="shared" si="1"/>
        <v>0</v>
      </c>
      <c r="J15" s="932">
        <f t="shared" si="1"/>
        <v>0</v>
      </c>
      <c r="K15" s="932">
        <f t="shared" si="1"/>
        <v>0</v>
      </c>
      <c r="L15" s="932">
        <f t="shared" si="1"/>
        <v>0</v>
      </c>
      <c r="M15" s="932">
        <f t="shared" si="1"/>
        <v>0</v>
      </c>
      <c r="N15" s="932">
        <f t="shared" si="1"/>
        <v>0</v>
      </c>
      <c r="O15" s="932">
        <f t="shared" si="1"/>
        <v>0</v>
      </c>
      <c r="P15" s="932">
        <f t="shared" si="1"/>
        <v>0</v>
      </c>
      <c r="Q15" s="932">
        <f t="shared" si="1"/>
        <v>0</v>
      </c>
      <c r="R15" s="932">
        <f t="shared" si="1"/>
        <v>0</v>
      </c>
      <c r="S15" s="932">
        <f t="shared" si="1"/>
        <v>0</v>
      </c>
      <c r="T15" s="932">
        <f t="shared" si="1"/>
        <v>0</v>
      </c>
      <c r="U15" s="932">
        <f t="shared" si="1"/>
        <v>0</v>
      </c>
      <c r="V15" s="932">
        <f t="shared" si="1"/>
        <v>0</v>
      </c>
      <c r="W15" s="932">
        <f t="shared" si="1"/>
        <v>0</v>
      </c>
      <c r="X15" s="932">
        <f t="shared" si="1"/>
        <v>0</v>
      </c>
      <c r="Y15" s="932">
        <f t="shared" si="1"/>
        <v>0</v>
      </c>
      <c r="Z15" s="932">
        <f t="shared" si="1"/>
        <v>0</v>
      </c>
      <c r="AA15" s="932">
        <f t="shared" si="1"/>
        <v>0</v>
      </c>
      <c r="AB15" s="602"/>
    </row>
    <row r="16" spans="1:28" x14ac:dyDescent="0.25">
      <c r="A16" s="572">
        <v>2.1</v>
      </c>
      <c r="B16" s="603" t="s">
        <v>623</v>
      </c>
      <c r="C16" s="933"/>
      <c r="D16" s="933"/>
      <c r="E16" s="933"/>
      <c r="F16" s="933"/>
      <c r="G16" s="933"/>
      <c r="H16" s="933"/>
      <c r="I16" s="933"/>
      <c r="J16" s="933"/>
      <c r="K16" s="933"/>
      <c r="L16" s="933"/>
      <c r="M16" s="933"/>
      <c r="N16" s="933"/>
      <c r="O16" s="933"/>
      <c r="P16" s="933"/>
      <c r="Q16" s="933"/>
      <c r="R16" s="933"/>
      <c r="S16" s="933"/>
      <c r="T16" s="933"/>
      <c r="U16" s="933"/>
      <c r="V16" s="933"/>
      <c r="W16" s="933"/>
      <c r="X16" s="933"/>
      <c r="Y16" s="933"/>
      <c r="Z16" s="933"/>
      <c r="AA16" s="933"/>
      <c r="AB16" s="602"/>
    </row>
    <row r="17" spans="1:28" x14ac:dyDescent="0.25">
      <c r="A17" s="572">
        <v>2.2000000000000002</v>
      </c>
      <c r="B17" s="603" t="s">
        <v>624</v>
      </c>
      <c r="C17" s="933">
        <f>D17</f>
        <v>16915541.189999998</v>
      </c>
      <c r="D17" s="933">
        <v>16915541.189999998</v>
      </c>
      <c r="E17" s="933"/>
      <c r="F17" s="933"/>
      <c r="G17" s="933"/>
      <c r="H17" s="933"/>
      <c r="I17" s="933"/>
      <c r="J17" s="933"/>
      <c r="K17" s="933"/>
      <c r="L17" s="933"/>
      <c r="M17" s="933"/>
      <c r="N17" s="933"/>
      <c r="O17" s="933"/>
      <c r="P17" s="933"/>
      <c r="Q17" s="933"/>
      <c r="R17" s="933"/>
      <c r="S17" s="933"/>
      <c r="T17" s="933"/>
      <c r="U17" s="933"/>
      <c r="V17" s="933"/>
      <c r="W17" s="933"/>
      <c r="X17" s="933"/>
      <c r="Y17" s="933"/>
      <c r="Z17" s="933"/>
      <c r="AA17" s="933"/>
      <c r="AB17" s="602"/>
    </row>
    <row r="18" spans="1:28" x14ac:dyDescent="0.25">
      <c r="A18" s="572">
        <v>2.2999999999999998</v>
      </c>
      <c r="B18" s="603" t="s">
        <v>625</v>
      </c>
      <c r="C18" s="933"/>
      <c r="D18" s="933"/>
      <c r="E18" s="933"/>
      <c r="F18" s="933"/>
      <c r="G18" s="933"/>
      <c r="H18" s="933"/>
      <c r="I18" s="933"/>
      <c r="J18" s="933"/>
      <c r="K18" s="933"/>
      <c r="L18" s="933"/>
      <c r="M18" s="933"/>
      <c r="N18" s="933"/>
      <c r="O18" s="933"/>
      <c r="P18" s="933"/>
      <c r="Q18" s="933"/>
      <c r="R18" s="933"/>
      <c r="S18" s="933"/>
      <c r="T18" s="933"/>
      <c r="U18" s="933"/>
      <c r="V18" s="933"/>
      <c r="W18" s="933"/>
      <c r="X18" s="933"/>
      <c r="Y18" s="933"/>
      <c r="Z18" s="933"/>
      <c r="AA18" s="933"/>
      <c r="AB18" s="602"/>
    </row>
    <row r="19" spans="1:28" x14ac:dyDescent="0.25">
      <c r="A19" s="572">
        <v>2.4</v>
      </c>
      <c r="B19" s="603" t="s">
        <v>626</v>
      </c>
      <c r="C19" s="933"/>
      <c r="D19" s="933"/>
      <c r="E19" s="933"/>
      <c r="F19" s="933"/>
      <c r="G19" s="933"/>
      <c r="H19" s="933"/>
      <c r="I19" s="933"/>
      <c r="J19" s="933"/>
      <c r="K19" s="933"/>
      <c r="L19" s="933"/>
      <c r="M19" s="933"/>
      <c r="N19" s="933"/>
      <c r="O19" s="933"/>
      <c r="P19" s="933"/>
      <c r="Q19" s="933"/>
      <c r="R19" s="933"/>
      <c r="S19" s="933"/>
      <c r="T19" s="933"/>
      <c r="U19" s="933"/>
      <c r="V19" s="933"/>
      <c r="W19" s="933"/>
      <c r="X19" s="933"/>
      <c r="Y19" s="933"/>
      <c r="Z19" s="933"/>
      <c r="AA19" s="933"/>
      <c r="AB19" s="602"/>
    </row>
    <row r="20" spans="1:28" x14ac:dyDescent="0.25">
      <c r="A20" s="572">
        <v>2.5</v>
      </c>
      <c r="B20" s="603" t="s">
        <v>627</v>
      </c>
      <c r="C20" s="933"/>
      <c r="D20" s="933"/>
      <c r="E20" s="933"/>
      <c r="F20" s="933"/>
      <c r="G20" s="933"/>
      <c r="H20" s="933"/>
      <c r="I20" s="933"/>
      <c r="J20" s="933"/>
      <c r="K20" s="933"/>
      <c r="L20" s="933"/>
      <c r="M20" s="933"/>
      <c r="N20" s="933"/>
      <c r="O20" s="933"/>
      <c r="P20" s="933"/>
      <c r="Q20" s="933"/>
      <c r="R20" s="933"/>
      <c r="S20" s="933"/>
      <c r="T20" s="933"/>
      <c r="U20" s="933"/>
      <c r="V20" s="933"/>
      <c r="W20" s="933"/>
      <c r="X20" s="933"/>
      <c r="Y20" s="933"/>
      <c r="Z20" s="933"/>
      <c r="AA20" s="933"/>
      <c r="AB20" s="602"/>
    </row>
    <row r="21" spans="1:28" x14ac:dyDescent="0.25">
      <c r="A21" s="572">
        <v>2.6</v>
      </c>
      <c r="B21" s="603" t="s">
        <v>628</v>
      </c>
      <c r="C21" s="933"/>
      <c r="D21" s="933"/>
      <c r="E21" s="933"/>
      <c r="F21" s="933"/>
      <c r="G21" s="933"/>
      <c r="H21" s="933"/>
      <c r="I21" s="933"/>
      <c r="J21" s="933"/>
      <c r="K21" s="933"/>
      <c r="L21" s="933"/>
      <c r="M21" s="933"/>
      <c r="N21" s="933"/>
      <c r="O21" s="933"/>
      <c r="P21" s="933"/>
      <c r="Q21" s="933"/>
      <c r="R21" s="933"/>
      <c r="S21" s="933"/>
      <c r="T21" s="933"/>
      <c r="U21" s="933"/>
      <c r="V21" s="933"/>
      <c r="W21" s="933"/>
      <c r="X21" s="933"/>
      <c r="Y21" s="933"/>
      <c r="Z21" s="933"/>
      <c r="AA21" s="933"/>
      <c r="AB21" s="602"/>
    </row>
    <row r="22" spans="1:28" x14ac:dyDescent="0.25">
      <c r="A22" s="601">
        <v>3</v>
      </c>
      <c r="B22" s="565" t="s">
        <v>629</v>
      </c>
      <c r="C22" s="932">
        <f>SUM(C23:C28)</f>
        <v>50950896.25</v>
      </c>
      <c r="D22" s="932">
        <f>SUM(D23:D28)</f>
        <v>45700279.839999996</v>
      </c>
      <c r="E22" s="934"/>
      <c r="F22" s="934"/>
      <c r="G22" s="934"/>
      <c r="H22" s="932">
        <f>SUM(H23:H28)</f>
        <v>13460.259999999998</v>
      </c>
      <c r="I22" s="934"/>
      <c r="J22" s="934"/>
      <c r="K22" s="934"/>
      <c r="L22" s="932">
        <f>SUM(L23:L28)</f>
        <v>5236156.1500000004</v>
      </c>
      <c r="M22" s="934"/>
      <c r="N22" s="934"/>
      <c r="O22" s="934"/>
      <c r="P22" s="934"/>
      <c r="Q22" s="934"/>
      <c r="R22" s="934"/>
      <c r="S22" s="934"/>
      <c r="T22" s="932">
        <f>SUM(T23:T28)</f>
        <v>1000</v>
      </c>
      <c r="U22" s="934"/>
      <c r="V22" s="934"/>
      <c r="W22" s="934"/>
      <c r="X22" s="934"/>
      <c r="Y22" s="934"/>
      <c r="Z22" s="934"/>
      <c r="AA22" s="934"/>
      <c r="AB22" s="602"/>
    </row>
    <row r="23" spans="1:28" x14ac:dyDescent="0.25">
      <c r="A23" s="572">
        <v>3.1</v>
      </c>
      <c r="B23" s="603" t="s">
        <v>623</v>
      </c>
      <c r="C23" s="933">
        <v>0</v>
      </c>
      <c r="D23" s="933">
        <v>0</v>
      </c>
      <c r="E23" s="934"/>
      <c r="F23" s="934"/>
      <c r="G23" s="934"/>
      <c r="H23" s="933">
        <v>0</v>
      </c>
      <c r="I23" s="934"/>
      <c r="J23" s="934"/>
      <c r="K23" s="934"/>
      <c r="L23" s="933">
        <v>0</v>
      </c>
      <c r="M23" s="934"/>
      <c r="N23" s="934"/>
      <c r="O23" s="934"/>
      <c r="P23" s="934"/>
      <c r="Q23" s="934"/>
      <c r="R23" s="934"/>
      <c r="S23" s="934"/>
      <c r="T23" s="933">
        <v>0</v>
      </c>
      <c r="U23" s="934"/>
      <c r="V23" s="934"/>
      <c r="W23" s="934"/>
      <c r="X23" s="934"/>
      <c r="Y23" s="934"/>
      <c r="Z23" s="934"/>
      <c r="AA23" s="934"/>
      <c r="AB23" s="602"/>
    </row>
    <row r="24" spans="1:28" x14ac:dyDescent="0.25">
      <c r="A24" s="572">
        <v>3.2</v>
      </c>
      <c r="B24" s="603" t="s">
        <v>624</v>
      </c>
      <c r="C24" s="933">
        <v>0</v>
      </c>
      <c r="D24" s="933">
        <v>0</v>
      </c>
      <c r="E24" s="934"/>
      <c r="F24" s="934"/>
      <c r="G24" s="934"/>
      <c r="H24" s="933">
        <v>0</v>
      </c>
      <c r="I24" s="934"/>
      <c r="J24" s="934"/>
      <c r="K24" s="934"/>
      <c r="L24" s="933">
        <v>0</v>
      </c>
      <c r="M24" s="934"/>
      <c r="N24" s="934"/>
      <c r="O24" s="934"/>
      <c r="P24" s="934"/>
      <c r="Q24" s="934"/>
      <c r="R24" s="934"/>
      <c r="S24" s="934"/>
      <c r="T24" s="933">
        <v>0</v>
      </c>
      <c r="U24" s="934"/>
      <c r="V24" s="934"/>
      <c r="W24" s="934"/>
      <c r="X24" s="934"/>
      <c r="Y24" s="934"/>
      <c r="Z24" s="934"/>
      <c r="AA24" s="934"/>
      <c r="AB24" s="602"/>
    </row>
    <row r="25" spans="1:28" x14ac:dyDescent="0.25">
      <c r="A25" s="572">
        <v>3.3</v>
      </c>
      <c r="B25" s="603" t="s">
        <v>625</v>
      </c>
      <c r="C25" s="933">
        <v>0</v>
      </c>
      <c r="D25" s="933">
        <v>0</v>
      </c>
      <c r="E25" s="934"/>
      <c r="F25" s="934"/>
      <c r="G25" s="934"/>
      <c r="H25" s="933">
        <v>0</v>
      </c>
      <c r="I25" s="934"/>
      <c r="J25" s="934"/>
      <c r="K25" s="934"/>
      <c r="L25" s="933">
        <v>0</v>
      </c>
      <c r="M25" s="934"/>
      <c r="N25" s="934"/>
      <c r="O25" s="934"/>
      <c r="P25" s="934"/>
      <c r="Q25" s="934"/>
      <c r="R25" s="934"/>
      <c r="S25" s="934"/>
      <c r="T25" s="933">
        <v>0</v>
      </c>
      <c r="U25" s="934"/>
      <c r="V25" s="934"/>
      <c r="W25" s="934"/>
      <c r="X25" s="934"/>
      <c r="Y25" s="934"/>
      <c r="Z25" s="934"/>
      <c r="AA25" s="934"/>
      <c r="AB25" s="602"/>
    </row>
    <row r="26" spans="1:28" x14ac:dyDescent="0.25">
      <c r="A26" s="572">
        <v>3.4</v>
      </c>
      <c r="B26" s="603" t="s">
        <v>626</v>
      </c>
      <c r="C26" s="933">
        <v>9125136</v>
      </c>
      <c r="D26" s="933">
        <v>9125136</v>
      </c>
      <c r="E26" s="934"/>
      <c r="F26" s="934"/>
      <c r="G26" s="934"/>
      <c r="H26" s="933">
        <v>0</v>
      </c>
      <c r="I26" s="934"/>
      <c r="J26" s="934"/>
      <c r="K26" s="934"/>
      <c r="L26" s="933">
        <v>0</v>
      </c>
      <c r="M26" s="934"/>
      <c r="N26" s="934"/>
      <c r="O26" s="934"/>
      <c r="P26" s="934"/>
      <c r="Q26" s="934"/>
      <c r="R26" s="934"/>
      <c r="S26" s="934"/>
      <c r="T26" s="933">
        <v>0</v>
      </c>
      <c r="U26" s="934"/>
      <c r="V26" s="934"/>
      <c r="W26" s="934"/>
      <c r="X26" s="934"/>
      <c r="Y26" s="934"/>
      <c r="Z26" s="934"/>
      <c r="AA26" s="934"/>
      <c r="AB26" s="602"/>
    </row>
    <row r="27" spans="1:28" x14ac:dyDescent="0.25">
      <c r="A27" s="572">
        <v>3.5</v>
      </c>
      <c r="B27" s="603" t="s">
        <v>627</v>
      </c>
      <c r="C27" s="933">
        <v>39233081.82</v>
      </c>
      <c r="D27" s="933">
        <v>34040389.82</v>
      </c>
      <c r="E27" s="934"/>
      <c r="F27" s="934"/>
      <c r="G27" s="934"/>
      <c r="H27" s="933">
        <v>0</v>
      </c>
      <c r="I27" s="934"/>
      <c r="J27" s="934"/>
      <c r="K27" s="934"/>
      <c r="L27" s="933">
        <v>5192692</v>
      </c>
      <c r="M27" s="934"/>
      <c r="N27" s="934"/>
      <c r="O27" s="934"/>
      <c r="P27" s="934"/>
      <c r="Q27" s="934"/>
      <c r="R27" s="934"/>
      <c r="S27" s="934"/>
      <c r="T27" s="933">
        <v>0</v>
      </c>
      <c r="U27" s="934"/>
      <c r="V27" s="934"/>
      <c r="W27" s="934"/>
      <c r="X27" s="934"/>
      <c r="Y27" s="934"/>
      <c r="Z27" s="934"/>
      <c r="AA27" s="934"/>
      <c r="AB27" s="602"/>
    </row>
    <row r="28" spans="1:28" x14ac:dyDescent="0.25">
      <c r="A28" s="572">
        <v>3.6</v>
      </c>
      <c r="B28" s="603" t="s">
        <v>628</v>
      </c>
      <c r="C28" s="933">
        <v>2592678.4299999964</v>
      </c>
      <c r="D28" s="933">
        <v>2534754.0199999958</v>
      </c>
      <c r="E28" s="934"/>
      <c r="F28" s="934"/>
      <c r="G28" s="934"/>
      <c r="H28" s="933">
        <v>13460.259999999998</v>
      </c>
      <c r="I28" s="934"/>
      <c r="J28" s="934"/>
      <c r="K28" s="934"/>
      <c r="L28" s="933">
        <v>43464.149999999994</v>
      </c>
      <c r="M28" s="934"/>
      <c r="N28" s="934"/>
      <c r="O28" s="934"/>
      <c r="P28" s="934"/>
      <c r="Q28" s="934"/>
      <c r="R28" s="934"/>
      <c r="S28" s="934"/>
      <c r="T28" s="933">
        <v>1000</v>
      </c>
      <c r="U28" s="934"/>
      <c r="V28" s="934"/>
      <c r="W28" s="934"/>
      <c r="X28" s="934"/>
      <c r="Y28" s="934"/>
      <c r="Z28" s="934"/>
      <c r="AA28" s="934"/>
      <c r="AB28" s="602"/>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A22"/>
  <sheetViews>
    <sheetView showGridLines="0" zoomScale="80" zoomScaleNormal="80" workbookViewId="0">
      <selection activeCell="B46" sqref="B46:C46"/>
    </sheetView>
  </sheetViews>
  <sheetFormatPr defaultColWidth="9.140625" defaultRowHeight="12.75" x14ac:dyDescent="0.25"/>
  <cols>
    <col min="1" max="1" width="11.85546875" style="554" bestFit="1" customWidth="1"/>
    <col min="2" max="2" width="90.28515625" style="554" bestFit="1" customWidth="1"/>
    <col min="3" max="3" width="20.140625" style="554" customWidth="1"/>
    <col min="4" max="4" width="22.28515625" style="554" customWidth="1"/>
    <col min="5" max="7" width="17.140625" style="554" customWidth="1"/>
    <col min="8" max="8" width="22.28515625" style="554" customWidth="1"/>
    <col min="9" max="10" width="17.140625" style="554" customWidth="1"/>
    <col min="11" max="27" width="22.28515625" style="554" customWidth="1"/>
    <col min="28" max="16384" width="9.140625" style="554"/>
  </cols>
  <sheetData>
    <row r="1" spans="1:27" ht="13.5" x14ac:dyDescent="0.25">
      <c r="A1" s="538" t="s">
        <v>37</v>
      </c>
      <c r="B1" s="22" t="str">
        <f>Info!C2</f>
        <v>სს "ხალიკ ბანკი საქართველო"</v>
      </c>
    </row>
    <row r="2" spans="1:27" x14ac:dyDescent="0.25">
      <c r="A2" s="540" t="s">
        <v>38</v>
      </c>
      <c r="B2" s="541">
        <f>'1. key ratios'!B2</f>
        <v>45199</v>
      </c>
    </row>
    <row r="3" spans="1:27" x14ac:dyDescent="0.25">
      <c r="A3" s="542" t="s">
        <v>630</v>
      </c>
      <c r="C3" s="604"/>
    </row>
    <row r="4" spans="1:27" ht="13.5" thickBot="1" x14ac:dyDescent="0.3">
      <c r="A4" s="542"/>
      <c r="B4" s="604"/>
      <c r="C4" s="604"/>
    </row>
    <row r="5" spans="1:27" s="605" customFormat="1" ht="13.5" customHeight="1" x14ac:dyDescent="0.25">
      <c r="A5" s="848" t="s">
        <v>631</v>
      </c>
      <c r="B5" s="849"/>
      <c r="C5" s="854" t="s">
        <v>632</v>
      </c>
      <c r="D5" s="855"/>
      <c r="E5" s="855"/>
      <c r="F5" s="855"/>
      <c r="G5" s="855"/>
      <c r="H5" s="855"/>
      <c r="I5" s="855"/>
      <c r="J5" s="855"/>
      <c r="K5" s="855"/>
      <c r="L5" s="855"/>
      <c r="M5" s="855"/>
      <c r="N5" s="855"/>
      <c r="O5" s="855"/>
      <c r="P5" s="855"/>
      <c r="Q5" s="855"/>
      <c r="R5" s="855"/>
      <c r="S5" s="855"/>
      <c r="T5" s="855"/>
      <c r="U5" s="855"/>
      <c r="V5" s="855"/>
      <c r="W5" s="855"/>
      <c r="X5" s="855"/>
      <c r="Y5" s="855"/>
      <c r="Z5" s="855"/>
      <c r="AA5" s="856"/>
    </row>
    <row r="6" spans="1:27" s="605" customFormat="1" ht="12" customHeight="1" x14ac:dyDescent="0.25">
      <c r="A6" s="850"/>
      <c r="B6" s="851"/>
      <c r="C6" s="857" t="s">
        <v>88</v>
      </c>
      <c r="D6" s="859" t="s">
        <v>611</v>
      </c>
      <c r="E6" s="859"/>
      <c r="F6" s="859"/>
      <c r="G6" s="859"/>
      <c r="H6" s="844" t="s">
        <v>612</v>
      </c>
      <c r="I6" s="845"/>
      <c r="J6" s="845"/>
      <c r="K6" s="845"/>
      <c r="L6" s="594"/>
      <c r="M6" s="826" t="s">
        <v>613</v>
      </c>
      <c r="N6" s="826"/>
      <c r="O6" s="826"/>
      <c r="P6" s="826"/>
      <c r="Q6" s="826"/>
      <c r="R6" s="826"/>
      <c r="S6" s="822"/>
      <c r="T6" s="594"/>
      <c r="U6" s="826" t="s">
        <v>614</v>
      </c>
      <c r="V6" s="826"/>
      <c r="W6" s="826"/>
      <c r="X6" s="826"/>
      <c r="Y6" s="826"/>
      <c r="Z6" s="826"/>
      <c r="AA6" s="860"/>
    </row>
    <row r="7" spans="1:27" s="605" customFormat="1" ht="38.25" x14ac:dyDescent="0.25">
      <c r="A7" s="852"/>
      <c r="B7" s="853"/>
      <c r="C7" s="858"/>
      <c r="D7" s="596"/>
      <c r="E7" s="597" t="s">
        <v>615</v>
      </c>
      <c r="F7" s="557" t="s">
        <v>616</v>
      </c>
      <c r="G7" s="557" t="s">
        <v>617</v>
      </c>
      <c r="H7" s="606"/>
      <c r="I7" s="597" t="s">
        <v>615</v>
      </c>
      <c r="J7" s="557" t="s">
        <v>616</v>
      </c>
      <c r="K7" s="557" t="s">
        <v>617</v>
      </c>
      <c r="L7" s="600"/>
      <c r="M7" s="597" t="s">
        <v>615</v>
      </c>
      <c r="N7" s="557" t="s">
        <v>633</v>
      </c>
      <c r="O7" s="557" t="s">
        <v>634</v>
      </c>
      <c r="P7" s="557" t="s">
        <v>635</v>
      </c>
      <c r="Q7" s="557" t="s">
        <v>636</v>
      </c>
      <c r="R7" s="557" t="s">
        <v>637</v>
      </c>
      <c r="S7" s="557" t="s">
        <v>622</v>
      </c>
      <c r="T7" s="600"/>
      <c r="U7" s="597" t="s">
        <v>615</v>
      </c>
      <c r="V7" s="557" t="s">
        <v>633</v>
      </c>
      <c r="W7" s="557" t="s">
        <v>634</v>
      </c>
      <c r="X7" s="557" t="s">
        <v>635</v>
      </c>
      <c r="Y7" s="557" t="s">
        <v>636</v>
      </c>
      <c r="Z7" s="557" t="s">
        <v>637</v>
      </c>
      <c r="AA7" s="557" t="s">
        <v>622</v>
      </c>
    </row>
    <row r="8" spans="1:27" x14ac:dyDescent="0.25">
      <c r="A8" s="607">
        <v>1</v>
      </c>
      <c r="B8" s="608" t="s">
        <v>581</v>
      </c>
      <c r="C8" s="609">
        <v>649481304.08800912</v>
      </c>
      <c r="D8" s="560">
        <v>523339887.58250433</v>
      </c>
      <c r="E8" s="560">
        <v>29969679.848379113</v>
      </c>
      <c r="F8" s="560">
        <v>0</v>
      </c>
      <c r="G8" s="560">
        <v>0</v>
      </c>
      <c r="H8" s="560">
        <v>55637112.579290606</v>
      </c>
      <c r="I8" s="560">
        <v>29838942.703322131</v>
      </c>
      <c r="J8" s="560">
        <v>12399774.112168476</v>
      </c>
      <c r="K8" s="560">
        <v>0</v>
      </c>
      <c r="L8" s="560">
        <v>68424932.045198038</v>
      </c>
      <c r="M8" s="560">
        <v>6098671.9987876816</v>
      </c>
      <c r="N8" s="560">
        <v>9769577.2072947901</v>
      </c>
      <c r="O8" s="560">
        <v>11244801.027573125</v>
      </c>
      <c r="P8" s="560">
        <v>7550091.1607258506</v>
      </c>
      <c r="Q8" s="560">
        <v>9553401.7739844397</v>
      </c>
      <c r="R8" s="560">
        <v>4984002.2871109769</v>
      </c>
      <c r="S8" s="560">
        <v>293335.41335784824</v>
      </c>
      <c r="T8" s="560">
        <v>2079371.8810161948</v>
      </c>
      <c r="U8" s="560">
        <v>0</v>
      </c>
      <c r="V8" s="560">
        <v>0</v>
      </c>
      <c r="W8" s="560">
        <v>39440.888412034015</v>
      </c>
      <c r="X8" s="560">
        <v>82452.02</v>
      </c>
      <c r="Y8" s="560">
        <v>1856083.4267915431</v>
      </c>
      <c r="Z8" s="560">
        <v>101395.54581261758</v>
      </c>
      <c r="AA8" s="610">
        <v>0</v>
      </c>
    </row>
    <row r="9" spans="1:27" x14ac:dyDescent="0.25">
      <c r="A9" s="611">
        <v>1.1000000000000001</v>
      </c>
      <c r="B9" s="612" t="s">
        <v>638</v>
      </c>
      <c r="C9" s="613">
        <v>640819211.98741126</v>
      </c>
      <c r="D9" s="560">
        <v>524334281.61770236</v>
      </c>
      <c r="E9" s="560">
        <v>28300508.938084632</v>
      </c>
      <c r="F9" s="560">
        <v>0</v>
      </c>
      <c r="G9" s="560">
        <v>0</v>
      </c>
      <c r="H9" s="560">
        <v>48559935.70078329</v>
      </c>
      <c r="I9" s="560">
        <v>24603987.275625356</v>
      </c>
      <c r="J9" s="560">
        <v>12297207.505434388</v>
      </c>
      <c r="K9" s="560">
        <v>0</v>
      </c>
      <c r="L9" s="560">
        <v>66169461.557057314</v>
      </c>
      <c r="M9" s="560">
        <v>6053669.0861459998</v>
      </c>
      <c r="N9" s="560">
        <v>9722603.3011723775</v>
      </c>
      <c r="O9" s="560">
        <v>11106465.479238676</v>
      </c>
      <c r="P9" s="560">
        <v>7322314.7770017013</v>
      </c>
      <c r="Q9" s="560">
        <v>8745924.1264626496</v>
      </c>
      <c r="R9" s="560">
        <v>4533944.0999459391</v>
      </c>
      <c r="S9" s="560">
        <v>122275.32114454728</v>
      </c>
      <c r="T9" s="560">
        <v>1755533.1118684236</v>
      </c>
      <c r="U9" s="560">
        <v>0</v>
      </c>
      <c r="V9" s="560">
        <v>0</v>
      </c>
      <c r="W9" s="560">
        <v>36082.638386243008</v>
      </c>
      <c r="X9" s="560">
        <v>0</v>
      </c>
      <c r="Y9" s="560">
        <v>1659207.0834113408</v>
      </c>
      <c r="Z9" s="560">
        <v>60243.390070839829</v>
      </c>
      <c r="AA9" s="610">
        <v>0</v>
      </c>
    </row>
    <row r="10" spans="1:27" x14ac:dyDescent="0.25">
      <c r="A10" s="614" t="s">
        <v>233</v>
      </c>
      <c r="B10" s="615" t="s">
        <v>639</v>
      </c>
      <c r="C10" s="616">
        <v>604930906.10180318</v>
      </c>
      <c r="D10" s="560">
        <v>484460025.52002549</v>
      </c>
      <c r="E10" s="560">
        <v>29752093.208175637</v>
      </c>
      <c r="F10" s="560">
        <v>0</v>
      </c>
      <c r="G10" s="560">
        <v>0</v>
      </c>
      <c r="H10" s="560">
        <v>53607345.013299376</v>
      </c>
      <c r="I10" s="560">
        <v>29803437.620832585</v>
      </c>
      <c r="J10" s="560">
        <v>12311773.102743251</v>
      </c>
      <c r="K10" s="560">
        <v>0</v>
      </c>
      <c r="L10" s="560">
        <v>65204328.485067092</v>
      </c>
      <c r="M10" s="560">
        <v>6053669.0861460008</v>
      </c>
      <c r="N10" s="560">
        <v>9734032.2011723761</v>
      </c>
      <c r="O10" s="560">
        <v>11107121.529238675</v>
      </c>
      <c r="P10" s="560">
        <v>7322314.7770017022</v>
      </c>
      <c r="Q10" s="560">
        <v>7701846.5851559462</v>
      </c>
      <c r="R10" s="560">
        <v>4518159.1940415492</v>
      </c>
      <c r="S10" s="560">
        <v>103760.38977499913</v>
      </c>
      <c r="T10" s="560">
        <v>1659207.0834113406</v>
      </c>
      <c r="U10" s="560">
        <v>0</v>
      </c>
      <c r="V10" s="560">
        <v>0</v>
      </c>
      <c r="W10" s="560">
        <v>0</v>
      </c>
      <c r="X10" s="560">
        <v>0</v>
      </c>
      <c r="Y10" s="560">
        <v>1659207.0834113406</v>
      </c>
      <c r="Z10" s="560">
        <v>0</v>
      </c>
      <c r="AA10" s="610">
        <v>0</v>
      </c>
    </row>
    <row r="11" spans="1:27" x14ac:dyDescent="0.25">
      <c r="A11" s="617" t="s">
        <v>640</v>
      </c>
      <c r="B11" s="618" t="s">
        <v>641</v>
      </c>
      <c r="C11" s="619">
        <v>433188630.09241873</v>
      </c>
      <c r="D11" s="560">
        <v>352569382.80520874</v>
      </c>
      <c r="E11" s="560">
        <v>10306040.562769542</v>
      </c>
      <c r="F11" s="560">
        <v>0</v>
      </c>
      <c r="G11" s="560">
        <v>0</v>
      </c>
      <c r="H11" s="560">
        <v>36918033.551669709</v>
      </c>
      <c r="I11" s="560">
        <v>14455975.383134816</v>
      </c>
      <c r="J11" s="560">
        <v>11849593.290318146</v>
      </c>
      <c r="K11" s="560">
        <v>0</v>
      </c>
      <c r="L11" s="560">
        <v>43701213.735540278</v>
      </c>
      <c r="M11" s="560">
        <v>3877845.9547714069</v>
      </c>
      <c r="N11" s="560">
        <v>9059624.4154781755</v>
      </c>
      <c r="O11" s="560">
        <v>7521973.3237110637</v>
      </c>
      <c r="P11" s="560">
        <v>5646232.9926946871</v>
      </c>
      <c r="Q11" s="560">
        <v>1273501.6672356073</v>
      </c>
      <c r="R11" s="560">
        <v>3494094.5250162198</v>
      </c>
      <c r="S11" s="560">
        <v>103760.38977499913</v>
      </c>
      <c r="T11" s="560">
        <v>0</v>
      </c>
      <c r="U11" s="560">
        <v>0</v>
      </c>
      <c r="V11" s="560">
        <v>0</v>
      </c>
      <c r="W11" s="560">
        <v>0</v>
      </c>
      <c r="X11" s="560">
        <v>0</v>
      </c>
      <c r="Y11" s="560">
        <v>0</v>
      </c>
      <c r="Z11" s="560">
        <v>0</v>
      </c>
      <c r="AA11" s="610">
        <v>0</v>
      </c>
    </row>
    <row r="12" spans="1:27" x14ac:dyDescent="0.25">
      <c r="A12" s="617" t="s">
        <v>642</v>
      </c>
      <c r="B12" s="618" t="s">
        <v>643</v>
      </c>
      <c r="C12" s="619">
        <v>102909322.52329335</v>
      </c>
      <c r="D12" s="560">
        <v>84345233.715529352</v>
      </c>
      <c r="E12" s="560">
        <v>11327875.930825558</v>
      </c>
      <c r="F12" s="560">
        <v>0</v>
      </c>
      <c r="G12" s="560">
        <v>0</v>
      </c>
      <c r="H12" s="560">
        <v>6818435.3206247678</v>
      </c>
      <c r="I12" s="560">
        <v>5618911.5572061893</v>
      </c>
      <c r="J12" s="560">
        <v>336960.60264909087</v>
      </c>
      <c r="K12" s="560">
        <v>0</v>
      </c>
      <c r="L12" s="560">
        <v>11040546.877139226</v>
      </c>
      <c r="M12" s="560">
        <v>1756937.0474744029</v>
      </c>
      <c r="N12" s="560">
        <v>0</v>
      </c>
      <c r="O12" s="560">
        <v>1496495.1766354707</v>
      </c>
      <c r="P12" s="560">
        <v>1459619.941375315</v>
      </c>
      <c r="Q12" s="560">
        <v>4356925.3470330453</v>
      </c>
      <c r="R12" s="560">
        <v>0</v>
      </c>
      <c r="S12" s="560">
        <v>0</v>
      </c>
      <c r="T12" s="560">
        <v>705106.61</v>
      </c>
      <c r="U12" s="560">
        <v>0</v>
      </c>
      <c r="V12" s="560">
        <v>0</v>
      </c>
      <c r="W12" s="560">
        <v>0</v>
      </c>
      <c r="X12" s="560">
        <v>0</v>
      </c>
      <c r="Y12" s="560">
        <v>705106.61</v>
      </c>
      <c r="Z12" s="560">
        <v>0</v>
      </c>
      <c r="AA12" s="610">
        <v>0</v>
      </c>
    </row>
    <row r="13" spans="1:27" x14ac:dyDescent="0.25">
      <c r="A13" s="617" t="s">
        <v>644</v>
      </c>
      <c r="B13" s="618" t="s">
        <v>645</v>
      </c>
      <c r="C13" s="619">
        <v>30472632.573171869</v>
      </c>
      <c r="D13" s="560">
        <v>20773955.728825156</v>
      </c>
      <c r="E13" s="560">
        <v>4575567.1883122297</v>
      </c>
      <c r="F13" s="560">
        <v>0</v>
      </c>
      <c r="G13" s="560">
        <v>0</v>
      </c>
      <c r="H13" s="560">
        <v>828824.90848880296</v>
      </c>
      <c r="I13" s="560">
        <v>702149.33528435125</v>
      </c>
      <c r="J13" s="560">
        <v>109569.322467152</v>
      </c>
      <c r="K13" s="560">
        <v>0</v>
      </c>
      <c r="L13" s="560">
        <v>8869851.9358579107</v>
      </c>
      <c r="M13" s="560">
        <v>82466.5</v>
      </c>
      <c r="N13" s="560">
        <v>300483.320564061</v>
      </c>
      <c r="O13" s="560">
        <v>1985260.6882964545</v>
      </c>
      <c r="P13" s="560">
        <v>216461.84293169959</v>
      </c>
      <c r="Q13" s="560">
        <v>1846751.880574032</v>
      </c>
      <c r="R13" s="560">
        <v>1024064.6690253295</v>
      </c>
      <c r="S13" s="560">
        <v>0</v>
      </c>
      <c r="T13" s="560">
        <v>0</v>
      </c>
      <c r="U13" s="560">
        <v>0</v>
      </c>
      <c r="V13" s="560">
        <v>0</v>
      </c>
      <c r="W13" s="560">
        <v>0</v>
      </c>
      <c r="X13" s="560">
        <v>0</v>
      </c>
      <c r="Y13" s="560">
        <v>0</v>
      </c>
      <c r="Z13" s="560">
        <v>0</v>
      </c>
      <c r="AA13" s="610">
        <v>0</v>
      </c>
    </row>
    <row r="14" spans="1:27" x14ac:dyDescent="0.25">
      <c r="A14" s="617" t="s">
        <v>646</v>
      </c>
      <c r="B14" s="618" t="s">
        <v>647</v>
      </c>
      <c r="C14" s="619">
        <v>38360320.912919335</v>
      </c>
      <c r="D14" s="560">
        <v>26771453.270462226</v>
      </c>
      <c r="E14" s="560">
        <v>3542609.526268309</v>
      </c>
      <c r="F14" s="560">
        <v>0</v>
      </c>
      <c r="G14" s="560">
        <v>0</v>
      </c>
      <c r="H14" s="560">
        <v>9042051.2325160932</v>
      </c>
      <c r="I14" s="560">
        <v>9026401.3452072311</v>
      </c>
      <c r="J14" s="560">
        <v>15649.8873088618</v>
      </c>
      <c r="K14" s="560">
        <v>0</v>
      </c>
      <c r="L14" s="560">
        <v>1592715.936529672</v>
      </c>
      <c r="M14" s="560">
        <v>336419.58390019106</v>
      </c>
      <c r="N14" s="560">
        <v>373924.46513013996</v>
      </c>
      <c r="O14" s="560">
        <v>103392.340595687</v>
      </c>
      <c r="P14" s="560">
        <v>0</v>
      </c>
      <c r="Q14" s="560">
        <v>224667.69031326199</v>
      </c>
      <c r="R14" s="560">
        <v>0</v>
      </c>
      <c r="S14" s="560">
        <v>0</v>
      </c>
      <c r="T14" s="560">
        <v>954100.47341134073</v>
      </c>
      <c r="U14" s="560">
        <v>0</v>
      </c>
      <c r="V14" s="560">
        <v>0</v>
      </c>
      <c r="W14" s="560">
        <v>0</v>
      </c>
      <c r="X14" s="560">
        <v>0</v>
      </c>
      <c r="Y14" s="560">
        <v>954100.47341134073</v>
      </c>
      <c r="Z14" s="560">
        <v>0</v>
      </c>
      <c r="AA14" s="610">
        <v>0</v>
      </c>
    </row>
    <row r="15" spans="1:27" x14ac:dyDescent="0.25">
      <c r="A15" s="620">
        <v>1.2</v>
      </c>
      <c r="B15" s="621" t="s">
        <v>648</v>
      </c>
      <c r="C15" s="622">
        <v>13606394.620000005</v>
      </c>
      <c r="D15" s="560">
        <v>2901429.0200000014</v>
      </c>
      <c r="E15" s="560">
        <v>342315.2</v>
      </c>
      <c r="F15" s="560">
        <v>0</v>
      </c>
      <c r="G15" s="560">
        <v>0</v>
      </c>
      <c r="H15" s="560">
        <v>1507994.04</v>
      </c>
      <c r="I15" s="560">
        <v>610760.64</v>
      </c>
      <c r="J15" s="560">
        <v>518902.45999999996</v>
      </c>
      <c r="K15" s="560">
        <v>0</v>
      </c>
      <c r="L15" s="560">
        <v>8461889.0400000028</v>
      </c>
      <c r="M15" s="560">
        <v>289367.75</v>
      </c>
      <c r="N15" s="560">
        <v>444534.66000000009</v>
      </c>
      <c r="O15" s="560">
        <v>1519906.47</v>
      </c>
      <c r="P15" s="560">
        <v>806867.38</v>
      </c>
      <c r="Q15" s="560">
        <v>2488424.44</v>
      </c>
      <c r="R15" s="560">
        <v>645892.73</v>
      </c>
      <c r="S15" s="560">
        <v>18233.62</v>
      </c>
      <c r="T15" s="560">
        <v>735082.52</v>
      </c>
      <c r="U15" s="560">
        <v>0</v>
      </c>
      <c r="V15" s="560">
        <v>0</v>
      </c>
      <c r="W15" s="560">
        <v>4304.66</v>
      </c>
      <c r="X15" s="560">
        <v>0</v>
      </c>
      <c r="Y15" s="560">
        <v>723613.3</v>
      </c>
      <c r="Z15" s="560">
        <v>7164.5599999999995</v>
      </c>
      <c r="AA15" s="610">
        <v>0</v>
      </c>
    </row>
    <row r="16" spans="1:27" x14ac:dyDescent="0.25">
      <c r="A16" s="623">
        <v>1.3</v>
      </c>
      <c r="B16" s="621" t="s">
        <v>649</v>
      </c>
      <c r="C16" s="624">
        <v>0</v>
      </c>
      <c r="D16" s="625">
        <v>0</v>
      </c>
      <c r="E16" s="625">
        <v>0</v>
      </c>
      <c r="F16" s="625">
        <v>0</v>
      </c>
      <c r="G16" s="625">
        <v>0</v>
      </c>
      <c r="H16" s="625">
        <v>0</v>
      </c>
      <c r="I16" s="625">
        <v>0</v>
      </c>
      <c r="J16" s="625">
        <v>0</v>
      </c>
      <c r="K16" s="625">
        <v>0</v>
      </c>
      <c r="L16" s="625">
        <v>0</v>
      </c>
      <c r="M16" s="625">
        <v>0</v>
      </c>
      <c r="N16" s="625">
        <v>0</v>
      </c>
      <c r="O16" s="625">
        <v>0</v>
      </c>
      <c r="P16" s="625">
        <v>0</v>
      </c>
      <c r="Q16" s="625">
        <v>0</v>
      </c>
      <c r="R16" s="625">
        <v>0</v>
      </c>
      <c r="S16" s="625">
        <v>0</v>
      </c>
      <c r="T16" s="625">
        <v>0</v>
      </c>
      <c r="U16" s="625">
        <v>0</v>
      </c>
      <c r="V16" s="625">
        <v>0</v>
      </c>
      <c r="W16" s="625">
        <v>0</v>
      </c>
      <c r="X16" s="625">
        <v>0</v>
      </c>
      <c r="Y16" s="625">
        <v>0</v>
      </c>
      <c r="Z16" s="625">
        <v>0</v>
      </c>
      <c r="AA16" s="626">
        <v>0</v>
      </c>
    </row>
    <row r="17" spans="1:27" s="605" customFormat="1" ht="25.5" x14ac:dyDescent="0.25">
      <c r="A17" s="627" t="s">
        <v>650</v>
      </c>
      <c r="B17" s="628" t="s">
        <v>651</v>
      </c>
      <c r="C17" s="629">
        <v>607340088.04517555</v>
      </c>
      <c r="D17" s="561">
        <v>491448204.82975292</v>
      </c>
      <c r="E17" s="561">
        <v>28281738.913035542</v>
      </c>
      <c r="F17" s="561">
        <v>0</v>
      </c>
      <c r="G17" s="561">
        <v>0</v>
      </c>
      <c r="H17" s="561">
        <v>49770197.339938715</v>
      </c>
      <c r="I17" s="561">
        <v>27581948.865625359</v>
      </c>
      <c r="J17" s="561">
        <v>12297207.50543439</v>
      </c>
      <c r="K17" s="561">
        <v>0</v>
      </c>
      <c r="L17" s="561">
        <v>64904024.955483936</v>
      </c>
      <c r="M17" s="561">
        <v>5976158.2522458099</v>
      </c>
      <c r="N17" s="561">
        <v>9645602.8919099811</v>
      </c>
      <c r="O17" s="561">
        <v>11085089.308642989</v>
      </c>
      <c r="P17" s="561">
        <v>7322314.7770017013</v>
      </c>
      <c r="Q17" s="561">
        <v>7697723.5048426846</v>
      </c>
      <c r="R17" s="561">
        <v>4511792.725120361</v>
      </c>
      <c r="S17" s="561">
        <v>103760.38977499913</v>
      </c>
      <c r="T17" s="561">
        <v>1217660.92</v>
      </c>
      <c r="U17" s="561">
        <v>0</v>
      </c>
      <c r="V17" s="561">
        <v>0</v>
      </c>
      <c r="W17" s="561">
        <v>0</v>
      </c>
      <c r="X17" s="561">
        <v>0</v>
      </c>
      <c r="Y17" s="561">
        <v>1217660.92</v>
      </c>
      <c r="Z17" s="561">
        <v>0</v>
      </c>
      <c r="AA17" s="630">
        <v>0</v>
      </c>
    </row>
    <row r="18" spans="1:27" s="605" customFormat="1" ht="25.5" x14ac:dyDescent="0.25">
      <c r="A18" s="631" t="s">
        <v>652</v>
      </c>
      <c r="B18" s="632" t="s">
        <v>653</v>
      </c>
      <c r="C18" s="633">
        <v>590858803.60715342</v>
      </c>
      <c r="D18" s="561">
        <v>478111740.07173079</v>
      </c>
      <c r="E18" s="561">
        <v>28281738.913035542</v>
      </c>
      <c r="F18" s="561">
        <v>0</v>
      </c>
      <c r="G18" s="561">
        <v>0</v>
      </c>
      <c r="H18" s="561">
        <v>46625377.659938715</v>
      </c>
      <c r="I18" s="561">
        <v>24603987.275625359</v>
      </c>
      <c r="J18" s="561">
        <v>12297207.50543439</v>
      </c>
      <c r="K18" s="561">
        <v>0</v>
      </c>
      <c r="L18" s="561">
        <v>64904024.955483936</v>
      </c>
      <c r="M18" s="561">
        <v>5976158.2522458099</v>
      </c>
      <c r="N18" s="561">
        <v>9645602.8919099811</v>
      </c>
      <c r="O18" s="561">
        <v>11085089.308642989</v>
      </c>
      <c r="P18" s="561">
        <v>7322314.7770017013</v>
      </c>
      <c r="Q18" s="561">
        <v>7697723.5048426846</v>
      </c>
      <c r="R18" s="561">
        <v>4511792.725120361</v>
      </c>
      <c r="S18" s="561">
        <v>103760.38977499913</v>
      </c>
      <c r="T18" s="561">
        <v>1217660.92</v>
      </c>
      <c r="U18" s="561">
        <v>0</v>
      </c>
      <c r="V18" s="561">
        <v>0</v>
      </c>
      <c r="W18" s="561">
        <v>0</v>
      </c>
      <c r="X18" s="561">
        <v>0</v>
      </c>
      <c r="Y18" s="561">
        <v>1217660.92</v>
      </c>
      <c r="Z18" s="561">
        <v>0</v>
      </c>
      <c r="AA18" s="630">
        <v>0</v>
      </c>
    </row>
    <row r="19" spans="1:27" s="605" customFormat="1" x14ac:dyDescent="0.25">
      <c r="A19" s="627" t="s">
        <v>654</v>
      </c>
      <c r="B19" s="634" t="s">
        <v>655</v>
      </c>
      <c r="C19" s="635">
        <v>700197403.25482512</v>
      </c>
      <c r="D19" s="561">
        <v>554268362.70024765</v>
      </c>
      <c r="E19" s="561">
        <v>18980718.906964455</v>
      </c>
      <c r="F19" s="561">
        <v>0</v>
      </c>
      <c r="G19" s="561">
        <v>0</v>
      </c>
      <c r="H19" s="561">
        <v>69844757.450061277</v>
      </c>
      <c r="I19" s="561">
        <v>31060031.314374644</v>
      </c>
      <c r="J19" s="561">
        <v>15697277.094565609</v>
      </c>
      <c r="K19" s="561">
        <v>0</v>
      </c>
      <c r="L19" s="561">
        <v>75845430.914516047</v>
      </c>
      <c r="M19" s="561">
        <v>8302675.3077541906</v>
      </c>
      <c r="N19" s="561">
        <v>10394481.618090019</v>
      </c>
      <c r="O19" s="561">
        <v>13968384.781357009</v>
      </c>
      <c r="P19" s="561">
        <v>7536347.6529982993</v>
      </c>
      <c r="Q19" s="561">
        <v>5784275.3551573176</v>
      </c>
      <c r="R19" s="561">
        <v>7500722.2648796383</v>
      </c>
      <c r="S19" s="561">
        <v>68162.710225000861</v>
      </c>
      <c r="T19" s="561">
        <v>238852.19000000006</v>
      </c>
      <c r="U19" s="561">
        <v>0</v>
      </c>
      <c r="V19" s="561">
        <v>0</v>
      </c>
      <c r="W19" s="561">
        <v>0</v>
      </c>
      <c r="X19" s="561">
        <v>0</v>
      </c>
      <c r="Y19" s="561">
        <v>238852.19000000006</v>
      </c>
      <c r="Z19" s="561">
        <v>0</v>
      </c>
      <c r="AA19" s="630">
        <v>0</v>
      </c>
    </row>
    <row r="20" spans="1:27" s="605" customFormat="1" x14ac:dyDescent="0.25">
      <c r="A20" s="631" t="s">
        <v>656</v>
      </c>
      <c r="B20" s="632" t="s">
        <v>657</v>
      </c>
      <c r="C20" s="633">
        <v>647847281.26284671</v>
      </c>
      <c r="D20" s="561">
        <v>509259495.86826926</v>
      </c>
      <c r="E20" s="561">
        <v>18556058.706964456</v>
      </c>
      <c r="F20" s="561">
        <v>0</v>
      </c>
      <c r="G20" s="561">
        <v>0</v>
      </c>
      <c r="H20" s="561">
        <v>65981590.920061283</v>
      </c>
      <c r="I20" s="561">
        <v>28758694.864374641</v>
      </c>
      <c r="J20" s="561">
        <v>15474597.014565611</v>
      </c>
      <c r="K20" s="561">
        <v>0</v>
      </c>
      <c r="L20" s="561">
        <v>72367342.284516051</v>
      </c>
      <c r="M20" s="561">
        <v>8302675.3077541906</v>
      </c>
      <c r="N20" s="561">
        <v>10394481.618090019</v>
      </c>
      <c r="O20" s="561">
        <v>13968384.751357008</v>
      </c>
      <c r="P20" s="561">
        <v>7536347.6529982993</v>
      </c>
      <c r="Q20" s="561">
        <v>4203248.0751573164</v>
      </c>
      <c r="R20" s="561">
        <v>7299632.8248796379</v>
      </c>
      <c r="S20" s="561">
        <v>68162.710225000861</v>
      </c>
      <c r="T20" s="561">
        <v>238852.19000000006</v>
      </c>
      <c r="U20" s="561">
        <v>0</v>
      </c>
      <c r="V20" s="561">
        <v>0</v>
      </c>
      <c r="W20" s="561">
        <v>0</v>
      </c>
      <c r="X20" s="561">
        <v>0</v>
      </c>
      <c r="Y20" s="561">
        <v>238852.19000000006</v>
      </c>
      <c r="Z20" s="561">
        <v>0</v>
      </c>
      <c r="AA20" s="630">
        <v>0</v>
      </c>
    </row>
    <row r="21" spans="1:27" s="605" customFormat="1" x14ac:dyDescent="0.25">
      <c r="A21" s="636">
        <v>1.4</v>
      </c>
      <c r="B21" s="637" t="s">
        <v>658</v>
      </c>
      <c r="C21" s="638">
        <v>340711.47985</v>
      </c>
      <c r="D21" s="561">
        <v>251838.53905000002</v>
      </c>
      <c r="E21" s="561">
        <v>113054.41665000001</v>
      </c>
      <c r="F21" s="561">
        <v>0</v>
      </c>
      <c r="G21" s="561">
        <v>0</v>
      </c>
      <c r="H21" s="561">
        <v>0</v>
      </c>
      <c r="I21" s="561">
        <v>0</v>
      </c>
      <c r="J21" s="561">
        <v>0</v>
      </c>
      <c r="K21" s="561">
        <v>0</v>
      </c>
      <c r="L21" s="561">
        <v>88872.940799999997</v>
      </c>
      <c r="M21" s="561">
        <v>0</v>
      </c>
      <c r="N21" s="561">
        <v>57889.329749999997</v>
      </c>
      <c r="O21" s="561">
        <v>30983.61105</v>
      </c>
      <c r="P21" s="561">
        <v>0</v>
      </c>
      <c r="Q21" s="561">
        <v>0</v>
      </c>
      <c r="R21" s="561">
        <v>0</v>
      </c>
      <c r="S21" s="561">
        <v>0</v>
      </c>
      <c r="T21" s="561">
        <v>0</v>
      </c>
      <c r="U21" s="561">
        <v>0</v>
      </c>
      <c r="V21" s="561">
        <v>0</v>
      </c>
      <c r="W21" s="561">
        <v>0</v>
      </c>
      <c r="X21" s="561">
        <v>0</v>
      </c>
      <c r="Y21" s="561">
        <v>0</v>
      </c>
      <c r="Z21" s="561">
        <v>0</v>
      </c>
      <c r="AA21" s="630">
        <v>0</v>
      </c>
    </row>
    <row r="22" spans="1:27" s="605" customFormat="1" ht="13.5" thickBot="1" x14ac:dyDescent="0.3">
      <c r="A22" s="639">
        <v>1.5</v>
      </c>
      <c r="B22" s="640" t="s">
        <v>659</v>
      </c>
      <c r="C22" s="641">
        <v>0</v>
      </c>
      <c r="D22" s="642">
        <v>0</v>
      </c>
      <c r="E22" s="642">
        <v>0</v>
      </c>
      <c r="F22" s="642">
        <v>0</v>
      </c>
      <c r="G22" s="642">
        <v>0</v>
      </c>
      <c r="H22" s="642">
        <v>0</v>
      </c>
      <c r="I22" s="642">
        <v>0</v>
      </c>
      <c r="J22" s="642">
        <v>0</v>
      </c>
      <c r="K22" s="642">
        <v>0</v>
      </c>
      <c r="L22" s="642">
        <v>0</v>
      </c>
      <c r="M22" s="642">
        <v>0</v>
      </c>
      <c r="N22" s="642">
        <v>0</v>
      </c>
      <c r="O22" s="642">
        <v>0</v>
      </c>
      <c r="P22" s="642">
        <v>0</v>
      </c>
      <c r="Q22" s="642">
        <v>0</v>
      </c>
      <c r="R22" s="642">
        <v>0</v>
      </c>
      <c r="S22" s="642">
        <v>0</v>
      </c>
      <c r="T22" s="642">
        <v>0</v>
      </c>
      <c r="U22" s="642">
        <v>0</v>
      </c>
      <c r="V22" s="642">
        <v>0</v>
      </c>
      <c r="W22" s="642">
        <v>0</v>
      </c>
      <c r="X22" s="642">
        <v>0</v>
      </c>
      <c r="Y22" s="642">
        <v>0</v>
      </c>
      <c r="Z22" s="642">
        <v>0</v>
      </c>
      <c r="AA22" s="643">
        <v>0</v>
      </c>
    </row>
  </sheetData>
  <mergeCells count="7">
    <mergeCell ref="A5:B7"/>
    <mergeCell ref="C5:AA5"/>
    <mergeCell ref="C6:C7"/>
    <mergeCell ref="D6:G6"/>
    <mergeCell ref="H6:K6"/>
    <mergeCell ref="M6:S6"/>
    <mergeCell ref="U6:AA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5"/>
  <sheetViews>
    <sheetView showGridLines="0" zoomScale="80" zoomScaleNormal="80" workbookViewId="0">
      <selection activeCell="B46" sqref="B46:C46"/>
    </sheetView>
  </sheetViews>
  <sheetFormatPr defaultColWidth="9.140625" defaultRowHeight="12.75" x14ac:dyDescent="0.25"/>
  <cols>
    <col min="1" max="1" width="11.85546875" style="554" bestFit="1" customWidth="1"/>
    <col min="2" max="2" width="93.42578125" style="554" customWidth="1"/>
    <col min="3" max="3" width="14.5703125" style="554" customWidth="1"/>
    <col min="4" max="5" width="16.140625" style="554" customWidth="1"/>
    <col min="6" max="6" width="16.140625" style="651" customWidth="1"/>
    <col min="7" max="7" width="25.28515625" style="651" customWidth="1"/>
    <col min="8" max="8" width="16.140625" style="554" customWidth="1"/>
    <col min="9" max="11" width="16.140625" style="651" customWidth="1"/>
    <col min="12" max="12" width="26.28515625" style="651" customWidth="1"/>
    <col min="13" max="16384" width="9.140625" style="554"/>
  </cols>
  <sheetData>
    <row r="1" spans="1:12" ht="13.5" x14ac:dyDescent="0.25">
      <c r="A1" s="538" t="s">
        <v>37</v>
      </c>
      <c r="B1" s="22" t="str">
        <f>Info!C2</f>
        <v>სს "ხალიკ ბანკი საქართველო"</v>
      </c>
      <c r="F1" s="554"/>
      <c r="G1" s="554"/>
      <c r="I1" s="554"/>
      <c r="J1" s="554"/>
      <c r="K1" s="554"/>
      <c r="L1" s="554"/>
    </row>
    <row r="2" spans="1:12" x14ac:dyDescent="0.25">
      <c r="A2" s="540" t="s">
        <v>38</v>
      </c>
      <c r="B2" s="541">
        <f>'1. key ratios'!B2</f>
        <v>45199</v>
      </c>
      <c r="F2" s="554"/>
      <c r="G2" s="554"/>
      <c r="I2" s="554"/>
      <c r="J2" s="554"/>
      <c r="K2" s="554"/>
      <c r="L2" s="554"/>
    </row>
    <row r="3" spans="1:12" x14ac:dyDescent="0.25">
      <c r="A3" s="542" t="s">
        <v>660</v>
      </c>
      <c r="F3" s="554"/>
      <c r="G3" s="554"/>
      <c r="I3" s="554"/>
      <c r="J3" s="554"/>
      <c r="K3" s="554"/>
      <c r="L3" s="554"/>
    </row>
    <row r="4" spans="1:12" x14ac:dyDescent="0.25">
      <c r="F4" s="554"/>
      <c r="G4" s="554"/>
      <c r="I4" s="554"/>
      <c r="J4" s="554"/>
      <c r="K4" s="554"/>
      <c r="L4" s="554"/>
    </row>
    <row r="5" spans="1:12" ht="37.5" customHeight="1" x14ac:dyDescent="0.25">
      <c r="A5" s="810" t="s">
        <v>661</v>
      </c>
      <c r="B5" s="811"/>
      <c r="C5" s="861" t="s">
        <v>542</v>
      </c>
      <c r="D5" s="862"/>
      <c r="E5" s="862"/>
      <c r="F5" s="862"/>
      <c r="G5" s="862"/>
      <c r="H5" s="863" t="s">
        <v>662</v>
      </c>
      <c r="I5" s="864"/>
      <c r="J5" s="864"/>
      <c r="K5" s="864"/>
      <c r="L5" s="865"/>
    </row>
    <row r="6" spans="1:12" ht="39.6" customHeight="1" x14ac:dyDescent="0.25">
      <c r="A6" s="814"/>
      <c r="B6" s="815"/>
      <c r="C6" s="644"/>
      <c r="D6" s="558" t="s">
        <v>611</v>
      </c>
      <c r="E6" s="558" t="s">
        <v>612</v>
      </c>
      <c r="F6" s="558" t="s">
        <v>613</v>
      </c>
      <c r="G6" s="558" t="s">
        <v>614</v>
      </c>
      <c r="H6" s="645"/>
      <c r="I6" s="558" t="s">
        <v>611</v>
      </c>
      <c r="J6" s="558" t="s">
        <v>612</v>
      </c>
      <c r="K6" s="558" t="s">
        <v>613</v>
      </c>
      <c r="L6" s="558" t="s">
        <v>614</v>
      </c>
    </row>
    <row r="7" spans="1:12" x14ac:dyDescent="0.25">
      <c r="A7" s="572">
        <v>1</v>
      </c>
      <c r="B7" s="573" t="s">
        <v>554</v>
      </c>
      <c r="C7" s="646">
        <v>11120014.369999999</v>
      </c>
      <c r="D7" s="646">
        <v>10083227.379999999</v>
      </c>
      <c r="E7" s="646">
        <v>139614.22</v>
      </c>
      <c r="F7" s="646">
        <v>897172.77</v>
      </c>
      <c r="G7" s="646">
        <v>0</v>
      </c>
      <c r="H7" s="646">
        <v>363400.64</v>
      </c>
      <c r="I7" s="646">
        <v>92017.950000000055</v>
      </c>
      <c r="J7" s="646">
        <v>34995.909999999996</v>
      </c>
      <c r="K7" s="646">
        <v>236386.77999999997</v>
      </c>
      <c r="L7" s="646">
        <v>0</v>
      </c>
    </row>
    <row r="8" spans="1:12" x14ac:dyDescent="0.25">
      <c r="A8" s="572">
        <v>2</v>
      </c>
      <c r="B8" s="573" t="s">
        <v>555</v>
      </c>
      <c r="C8" s="646">
        <v>38250329.56000001</v>
      </c>
      <c r="D8" s="560">
        <v>34516850.260000005</v>
      </c>
      <c r="E8" s="560">
        <v>580617.25</v>
      </c>
      <c r="F8" s="647">
        <v>3093853.63</v>
      </c>
      <c r="G8" s="647">
        <v>59008.42</v>
      </c>
      <c r="H8" s="560">
        <v>1282776.5699999998</v>
      </c>
      <c r="I8" s="647">
        <v>268237.71999999997</v>
      </c>
      <c r="J8" s="647">
        <v>36612.519999999997</v>
      </c>
      <c r="K8" s="647">
        <v>970886.62999999989</v>
      </c>
      <c r="L8" s="647">
        <v>7039.7</v>
      </c>
    </row>
    <row r="9" spans="1:12" x14ac:dyDescent="0.25">
      <c r="A9" s="572">
        <v>3</v>
      </c>
      <c r="B9" s="573" t="s">
        <v>556</v>
      </c>
      <c r="C9" s="646">
        <v>0</v>
      </c>
      <c r="D9" s="560">
        <v>0</v>
      </c>
      <c r="E9" s="560">
        <v>0</v>
      </c>
      <c r="F9" s="648">
        <v>0</v>
      </c>
      <c r="G9" s="648">
        <v>0</v>
      </c>
      <c r="H9" s="560">
        <v>0</v>
      </c>
      <c r="I9" s="648">
        <v>0</v>
      </c>
      <c r="J9" s="648">
        <v>0</v>
      </c>
      <c r="K9" s="648">
        <v>0</v>
      </c>
      <c r="L9" s="648">
        <v>0</v>
      </c>
    </row>
    <row r="10" spans="1:12" x14ac:dyDescent="0.25">
      <c r="A10" s="572">
        <v>4</v>
      </c>
      <c r="B10" s="573" t="s">
        <v>557</v>
      </c>
      <c r="C10" s="646">
        <v>30972370.240000002</v>
      </c>
      <c r="D10" s="560">
        <v>25070762.880000003</v>
      </c>
      <c r="E10" s="560">
        <v>3802268.25</v>
      </c>
      <c r="F10" s="648">
        <v>2099339.11</v>
      </c>
      <c r="G10" s="648">
        <v>0</v>
      </c>
      <c r="H10" s="560">
        <v>151634.71000000002</v>
      </c>
      <c r="I10" s="648">
        <v>112992.84000000001</v>
      </c>
      <c r="J10" s="648">
        <v>20667.929999999997</v>
      </c>
      <c r="K10" s="648">
        <v>17973.940000000002</v>
      </c>
      <c r="L10" s="648">
        <v>0</v>
      </c>
    </row>
    <row r="11" spans="1:12" x14ac:dyDescent="0.25">
      <c r="A11" s="572">
        <v>5</v>
      </c>
      <c r="B11" s="573" t="s">
        <v>558</v>
      </c>
      <c r="C11" s="646">
        <v>116714262.28</v>
      </c>
      <c r="D11" s="560">
        <v>89815282.209999993</v>
      </c>
      <c r="E11" s="560">
        <v>13491999.169999998</v>
      </c>
      <c r="F11" s="648">
        <v>13284891.790000001</v>
      </c>
      <c r="G11" s="648">
        <v>122089.11</v>
      </c>
      <c r="H11" s="560">
        <v>1024717.7600000001</v>
      </c>
      <c r="I11" s="648">
        <v>388902.02</v>
      </c>
      <c r="J11" s="648">
        <v>12483.67</v>
      </c>
      <c r="K11" s="648">
        <v>612392.89</v>
      </c>
      <c r="L11" s="648">
        <v>10939.18</v>
      </c>
    </row>
    <row r="12" spans="1:12" x14ac:dyDescent="0.25">
      <c r="A12" s="572">
        <v>6</v>
      </c>
      <c r="B12" s="573" t="s">
        <v>559</v>
      </c>
      <c r="C12" s="646">
        <v>25810996.830000002</v>
      </c>
      <c r="D12" s="560">
        <v>22414857.680000003</v>
      </c>
      <c r="E12" s="560">
        <v>3009731.06</v>
      </c>
      <c r="F12" s="648">
        <v>385985.76</v>
      </c>
      <c r="G12" s="648">
        <v>422.33</v>
      </c>
      <c r="H12" s="560">
        <v>215974.52000000002</v>
      </c>
      <c r="I12" s="648">
        <v>114228.71000000002</v>
      </c>
      <c r="J12" s="648">
        <v>5836.17</v>
      </c>
      <c r="K12" s="648">
        <v>95826.020000000019</v>
      </c>
      <c r="L12" s="648">
        <v>83.62</v>
      </c>
    </row>
    <row r="13" spans="1:12" x14ac:dyDescent="0.25">
      <c r="A13" s="572">
        <v>7</v>
      </c>
      <c r="B13" s="573" t="s">
        <v>560</v>
      </c>
      <c r="C13" s="646">
        <v>6179000.54</v>
      </c>
      <c r="D13" s="560">
        <v>1446535.05</v>
      </c>
      <c r="E13" s="560">
        <v>0</v>
      </c>
      <c r="F13" s="648">
        <v>4732465.49</v>
      </c>
      <c r="G13" s="648">
        <v>0</v>
      </c>
      <c r="H13" s="560">
        <v>1090305.98</v>
      </c>
      <c r="I13" s="648">
        <v>8421.25</v>
      </c>
      <c r="J13" s="648">
        <v>0</v>
      </c>
      <c r="K13" s="648">
        <v>1081884.73</v>
      </c>
      <c r="L13" s="648">
        <v>0</v>
      </c>
    </row>
    <row r="14" spans="1:12" x14ac:dyDescent="0.25">
      <c r="A14" s="572">
        <v>8</v>
      </c>
      <c r="B14" s="573" t="s">
        <v>561</v>
      </c>
      <c r="C14" s="646">
        <v>4466693.2100000009</v>
      </c>
      <c r="D14" s="560">
        <v>4371951.1400000006</v>
      </c>
      <c r="E14" s="560">
        <v>0</v>
      </c>
      <c r="F14" s="648">
        <v>94742.07</v>
      </c>
      <c r="G14" s="648">
        <v>0</v>
      </c>
      <c r="H14" s="560">
        <v>49096.47</v>
      </c>
      <c r="I14" s="648">
        <v>25956.960000000003</v>
      </c>
      <c r="J14" s="648">
        <v>0</v>
      </c>
      <c r="K14" s="648">
        <v>23139.510000000002</v>
      </c>
      <c r="L14" s="648">
        <v>0</v>
      </c>
    </row>
    <row r="15" spans="1:12" x14ac:dyDescent="0.25">
      <c r="A15" s="572">
        <v>9</v>
      </c>
      <c r="B15" s="573" t="s">
        <v>562</v>
      </c>
      <c r="C15" s="646">
        <v>10225297.24</v>
      </c>
      <c r="D15" s="560">
        <v>2151508.87</v>
      </c>
      <c r="E15" s="560">
        <v>4908762.07</v>
      </c>
      <c r="F15" s="648">
        <v>3165026.3</v>
      </c>
      <c r="G15" s="648">
        <v>0</v>
      </c>
      <c r="H15" s="560">
        <v>777565.91</v>
      </c>
      <c r="I15" s="648">
        <v>14508.13</v>
      </c>
      <c r="J15" s="648">
        <v>169285.38999999998</v>
      </c>
      <c r="K15" s="648">
        <v>593772.39</v>
      </c>
      <c r="L15" s="648">
        <v>0</v>
      </c>
    </row>
    <row r="16" spans="1:12" x14ac:dyDescent="0.25">
      <c r="A16" s="572">
        <v>10</v>
      </c>
      <c r="B16" s="573" t="s">
        <v>563</v>
      </c>
      <c r="C16" s="646">
        <v>825315.3</v>
      </c>
      <c r="D16" s="560">
        <v>825315.3</v>
      </c>
      <c r="E16" s="560">
        <v>0</v>
      </c>
      <c r="F16" s="648">
        <v>0</v>
      </c>
      <c r="G16" s="648">
        <v>0</v>
      </c>
      <c r="H16" s="560">
        <v>2633.23</v>
      </c>
      <c r="I16" s="648">
        <v>2633.23</v>
      </c>
      <c r="J16" s="648">
        <v>0</v>
      </c>
      <c r="K16" s="648">
        <v>0</v>
      </c>
      <c r="L16" s="648">
        <v>0</v>
      </c>
    </row>
    <row r="17" spans="1:12" x14ac:dyDescent="0.25">
      <c r="A17" s="572">
        <v>11</v>
      </c>
      <c r="B17" s="573" t="s">
        <v>564</v>
      </c>
      <c r="C17" s="646">
        <v>13741758.48</v>
      </c>
      <c r="D17" s="560">
        <v>4688999.1500000004</v>
      </c>
      <c r="E17" s="560">
        <v>9026401.3499999996</v>
      </c>
      <c r="F17" s="648">
        <v>26357.98</v>
      </c>
      <c r="G17" s="648">
        <v>0</v>
      </c>
      <c r="H17" s="560">
        <v>39469.899999999994</v>
      </c>
      <c r="I17" s="648">
        <v>28075.119999999999</v>
      </c>
      <c r="J17" s="648">
        <v>0</v>
      </c>
      <c r="K17" s="648">
        <v>11394.779999999999</v>
      </c>
      <c r="L17" s="648">
        <v>0</v>
      </c>
    </row>
    <row r="18" spans="1:12" x14ac:dyDescent="0.25">
      <c r="A18" s="572">
        <v>12</v>
      </c>
      <c r="B18" s="573" t="s">
        <v>565</v>
      </c>
      <c r="C18" s="646">
        <v>70634582.920000002</v>
      </c>
      <c r="D18" s="560">
        <v>62001264.950000003</v>
      </c>
      <c r="E18" s="560">
        <v>2260171.08</v>
      </c>
      <c r="F18" s="648">
        <v>5417811.4499999993</v>
      </c>
      <c r="G18" s="648">
        <v>955335.44</v>
      </c>
      <c r="H18" s="560">
        <v>2113656.39</v>
      </c>
      <c r="I18" s="648">
        <v>429241.0199999999</v>
      </c>
      <c r="J18" s="648">
        <v>195590.99000000002</v>
      </c>
      <c r="K18" s="648">
        <v>863299.51</v>
      </c>
      <c r="L18" s="648">
        <v>625524.87</v>
      </c>
    </row>
    <row r="19" spans="1:12" x14ac:dyDescent="0.25">
      <c r="A19" s="572">
        <v>13</v>
      </c>
      <c r="B19" s="573" t="s">
        <v>566</v>
      </c>
      <c r="C19" s="646">
        <v>53489319.480000004</v>
      </c>
      <c r="D19" s="560">
        <v>42697251.100000001</v>
      </c>
      <c r="E19" s="560">
        <v>393429.70999999996</v>
      </c>
      <c r="F19" s="648">
        <v>10398638.67</v>
      </c>
      <c r="G19" s="648">
        <v>0</v>
      </c>
      <c r="H19" s="560">
        <v>2015620.12</v>
      </c>
      <c r="I19" s="648">
        <v>441665.80000000022</v>
      </c>
      <c r="J19" s="648">
        <v>60320.33</v>
      </c>
      <c r="K19" s="648">
        <v>1513633.9899999998</v>
      </c>
      <c r="L19" s="648">
        <v>0</v>
      </c>
    </row>
    <row r="20" spans="1:12" x14ac:dyDescent="0.25">
      <c r="A20" s="572">
        <v>14</v>
      </c>
      <c r="B20" s="573" t="s">
        <v>567</v>
      </c>
      <c r="C20" s="646">
        <v>84954166.86999999</v>
      </c>
      <c r="D20" s="560">
        <v>79929882.819999993</v>
      </c>
      <c r="E20" s="560">
        <v>468033.56</v>
      </c>
      <c r="F20" s="648">
        <v>4556250.49</v>
      </c>
      <c r="G20" s="648">
        <v>0</v>
      </c>
      <c r="H20" s="560">
        <v>710956.24000000011</v>
      </c>
      <c r="I20" s="648">
        <v>574044.20000000007</v>
      </c>
      <c r="J20" s="648">
        <v>13394.630000000001</v>
      </c>
      <c r="K20" s="648">
        <v>123517.41</v>
      </c>
      <c r="L20" s="648">
        <v>0</v>
      </c>
    </row>
    <row r="21" spans="1:12" x14ac:dyDescent="0.25">
      <c r="A21" s="572">
        <v>15</v>
      </c>
      <c r="B21" s="573" t="s">
        <v>568</v>
      </c>
      <c r="C21" s="646">
        <v>19018012.739999998</v>
      </c>
      <c r="D21" s="560">
        <v>17957273.959999997</v>
      </c>
      <c r="E21" s="560">
        <v>343109.21</v>
      </c>
      <c r="F21" s="648">
        <v>12522.96</v>
      </c>
      <c r="G21" s="648">
        <v>705106.61</v>
      </c>
      <c r="H21" s="560">
        <v>259426.5</v>
      </c>
      <c r="I21" s="648">
        <v>132873.86000000002</v>
      </c>
      <c r="J21" s="648">
        <v>16350.59</v>
      </c>
      <c r="K21" s="648">
        <v>11988.76</v>
      </c>
      <c r="L21" s="648">
        <v>98213.29</v>
      </c>
    </row>
    <row r="22" spans="1:12" x14ac:dyDescent="0.25">
      <c r="A22" s="572">
        <v>16</v>
      </c>
      <c r="B22" s="573" t="s">
        <v>569</v>
      </c>
      <c r="C22" s="646">
        <v>1402742.37</v>
      </c>
      <c r="D22" s="560">
        <v>1402212.58</v>
      </c>
      <c r="E22" s="560">
        <v>0</v>
      </c>
      <c r="F22" s="648">
        <v>529.79</v>
      </c>
      <c r="G22" s="648">
        <v>0</v>
      </c>
      <c r="H22" s="560">
        <v>10619.02</v>
      </c>
      <c r="I22" s="648">
        <v>10089.23</v>
      </c>
      <c r="J22" s="648">
        <v>0</v>
      </c>
      <c r="K22" s="648">
        <v>529.79</v>
      </c>
      <c r="L22" s="648">
        <v>0</v>
      </c>
    </row>
    <row r="23" spans="1:12" x14ac:dyDescent="0.25">
      <c r="A23" s="572">
        <v>17</v>
      </c>
      <c r="B23" s="573" t="s">
        <v>570</v>
      </c>
      <c r="C23" s="646">
        <v>251463.77</v>
      </c>
      <c r="D23" s="560">
        <v>107735.09</v>
      </c>
      <c r="E23" s="560">
        <v>0</v>
      </c>
      <c r="F23" s="648">
        <v>143728.68</v>
      </c>
      <c r="G23" s="648">
        <v>0</v>
      </c>
      <c r="H23" s="560">
        <v>30625.969999999998</v>
      </c>
      <c r="I23" s="648">
        <v>4228.7699999999995</v>
      </c>
      <c r="J23" s="648">
        <v>0</v>
      </c>
      <c r="K23" s="648">
        <v>26397.199999999997</v>
      </c>
      <c r="L23" s="648">
        <v>0</v>
      </c>
    </row>
    <row r="24" spans="1:12" x14ac:dyDescent="0.25">
      <c r="A24" s="572">
        <v>18</v>
      </c>
      <c r="B24" s="573" t="s">
        <v>571</v>
      </c>
      <c r="C24" s="646">
        <v>3382321.13</v>
      </c>
      <c r="D24" s="560">
        <v>3380097.42</v>
      </c>
      <c r="E24" s="560">
        <v>2223.71</v>
      </c>
      <c r="F24" s="648">
        <v>0</v>
      </c>
      <c r="G24" s="648">
        <v>0</v>
      </c>
      <c r="H24" s="560">
        <v>25181</v>
      </c>
      <c r="I24" s="648">
        <v>23608.11</v>
      </c>
      <c r="J24" s="648">
        <v>1572.8899999999999</v>
      </c>
      <c r="K24" s="648">
        <v>0</v>
      </c>
      <c r="L24" s="648">
        <v>0</v>
      </c>
    </row>
    <row r="25" spans="1:12" x14ac:dyDescent="0.25">
      <c r="A25" s="572">
        <v>19</v>
      </c>
      <c r="B25" s="573" t="s">
        <v>572</v>
      </c>
      <c r="C25" s="646">
        <v>1836619.9699999997</v>
      </c>
      <c r="D25" s="560">
        <v>1533743.16</v>
      </c>
      <c r="E25" s="560">
        <v>3865.41</v>
      </c>
      <c r="F25" s="648">
        <v>299011.40000000002</v>
      </c>
      <c r="G25" s="648">
        <v>0</v>
      </c>
      <c r="H25" s="560">
        <v>37460.93</v>
      </c>
      <c r="I25" s="648">
        <v>7925.47</v>
      </c>
      <c r="J25" s="648">
        <v>2744.04</v>
      </c>
      <c r="K25" s="648">
        <v>26791.42</v>
      </c>
      <c r="L25" s="648">
        <v>0</v>
      </c>
    </row>
    <row r="26" spans="1:12" x14ac:dyDescent="0.25">
      <c r="A26" s="572">
        <v>20</v>
      </c>
      <c r="B26" s="573" t="s">
        <v>573</v>
      </c>
      <c r="C26" s="646">
        <v>21734870.469999999</v>
      </c>
      <c r="D26" s="560">
        <v>13760060.609999999</v>
      </c>
      <c r="E26" s="560">
        <v>7166679.5700000003</v>
      </c>
      <c r="F26" s="648">
        <v>808130.29</v>
      </c>
      <c r="G26" s="648">
        <v>0</v>
      </c>
      <c r="H26" s="560">
        <v>287716.91000000003</v>
      </c>
      <c r="I26" s="648">
        <v>99258.500000000015</v>
      </c>
      <c r="J26" s="648">
        <v>41998.950000000004</v>
      </c>
      <c r="K26" s="648">
        <v>146459.46</v>
      </c>
      <c r="L26" s="648">
        <v>0</v>
      </c>
    </row>
    <row r="27" spans="1:12" x14ac:dyDescent="0.25">
      <c r="A27" s="572">
        <v>21</v>
      </c>
      <c r="B27" s="573" t="s">
        <v>574</v>
      </c>
      <c r="C27" s="646">
        <v>2435783.17</v>
      </c>
      <c r="D27" s="560">
        <v>1282698.76</v>
      </c>
      <c r="E27" s="560">
        <v>0</v>
      </c>
      <c r="F27" s="648">
        <v>1153084.4099999999</v>
      </c>
      <c r="G27" s="648">
        <v>0</v>
      </c>
      <c r="H27" s="560">
        <v>15120</v>
      </c>
      <c r="I27" s="648">
        <v>9081.06</v>
      </c>
      <c r="J27" s="648">
        <v>0</v>
      </c>
      <c r="K27" s="648">
        <v>6038.94</v>
      </c>
      <c r="L27" s="648">
        <v>0</v>
      </c>
    </row>
    <row r="28" spans="1:12" x14ac:dyDescent="0.25">
      <c r="A28" s="572">
        <v>22</v>
      </c>
      <c r="B28" s="573" t="s">
        <v>575</v>
      </c>
      <c r="C28" s="646">
        <v>1214548.6200000001</v>
      </c>
      <c r="D28" s="560">
        <v>1082132.75</v>
      </c>
      <c r="E28" s="560">
        <v>0</v>
      </c>
      <c r="F28" s="648">
        <v>132415.87</v>
      </c>
      <c r="G28" s="648">
        <v>0</v>
      </c>
      <c r="H28" s="560">
        <v>52697.7</v>
      </c>
      <c r="I28" s="648">
        <v>13292.46</v>
      </c>
      <c r="J28" s="648">
        <v>0</v>
      </c>
      <c r="K28" s="648">
        <v>39405.24</v>
      </c>
      <c r="L28" s="648">
        <v>0</v>
      </c>
    </row>
    <row r="29" spans="1:12" x14ac:dyDescent="0.25">
      <c r="A29" s="572">
        <v>23</v>
      </c>
      <c r="B29" s="573" t="s">
        <v>576</v>
      </c>
      <c r="C29" s="646">
        <v>68405018.38000001</v>
      </c>
      <c r="D29" s="560">
        <v>54411068.560000002</v>
      </c>
      <c r="E29" s="560">
        <v>2928730.06</v>
      </c>
      <c r="F29" s="648">
        <v>10936053.779999999</v>
      </c>
      <c r="G29" s="648">
        <v>129165.98000000001</v>
      </c>
      <c r="H29" s="560">
        <v>3148645.7200000007</v>
      </c>
      <c r="I29" s="648">
        <v>403436.25999999989</v>
      </c>
      <c r="J29" s="648">
        <v>144390.86000000002</v>
      </c>
      <c r="K29" s="648">
        <v>2579240.1900000004</v>
      </c>
      <c r="L29" s="648">
        <v>21578.41</v>
      </c>
    </row>
    <row r="30" spans="1:12" x14ac:dyDescent="0.25">
      <c r="A30" s="572">
        <v>24</v>
      </c>
      <c r="B30" s="573" t="s">
        <v>577</v>
      </c>
      <c r="C30" s="646">
        <v>22153895.750000004</v>
      </c>
      <c r="D30" s="560">
        <v>17137411.040000003</v>
      </c>
      <c r="E30" s="560">
        <v>3916087.58</v>
      </c>
      <c r="F30" s="648">
        <v>1064314.49</v>
      </c>
      <c r="G30" s="648">
        <v>36082.639999999999</v>
      </c>
      <c r="H30" s="560">
        <v>1116154.0799999998</v>
      </c>
      <c r="I30" s="648">
        <v>132588.88</v>
      </c>
      <c r="J30" s="648">
        <v>717778.89</v>
      </c>
      <c r="K30" s="648">
        <v>261481.65</v>
      </c>
      <c r="L30" s="648">
        <v>4304.66</v>
      </c>
    </row>
    <row r="31" spans="1:12" x14ac:dyDescent="0.25">
      <c r="A31" s="572">
        <v>25</v>
      </c>
      <c r="B31" s="573" t="s">
        <v>208</v>
      </c>
      <c r="C31" s="646">
        <v>40261920.500000007</v>
      </c>
      <c r="D31" s="560">
        <v>31271764.91</v>
      </c>
      <c r="E31" s="560">
        <v>3195389.33</v>
      </c>
      <c r="F31" s="648">
        <v>5722604.9100000001</v>
      </c>
      <c r="G31" s="648">
        <v>72161.350000000006</v>
      </c>
      <c r="H31" s="560">
        <v>1795502.0200000005</v>
      </c>
      <c r="I31" s="648">
        <v>240979.29000000018</v>
      </c>
      <c r="J31" s="648">
        <v>226475.03999999998</v>
      </c>
      <c r="K31" s="648">
        <v>1316686.4600000004</v>
      </c>
      <c r="L31" s="648">
        <v>11361.23</v>
      </c>
    </row>
    <row r="32" spans="1:12" x14ac:dyDescent="0.25">
      <c r="A32" s="572">
        <v>26</v>
      </c>
      <c r="B32" s="573" t="s">
        <v>663</v>
      </c>
      <c r="C32" s="646">
        <v>0</v>
      </c>
      <c r="D32" s="560">
        <v>0</v>
      </c>
      <c r="E32" s="560">
        <v>0</v>
      </c>
      <c r="F32" s="648">
        <v>0</v>
      </c>
      <c r="G32" s="648">
        <v>0</v>
      </c>
      <c r="H32" s="560">
        <v>0</v>
      </c>
      <c r="I32" s="648">
        <v>0</v>
      </c>
      <c r="J32" s="648">
        <v>0</v>
      </c>
      <c r="K32" s="648">
        <v>0</v>
      </c>
      <c r="L32" s="648">
        <v>0</v>
      </c>
    </row>
    <row r="33" spans="1:12" x14ac:dyDescent="0.25">
      <c r="A33" s="572">
        <v>27</v>
      </c>
      <c r="B33" s="649" t="s">
        <v>88</v>
      </c>
      <c r="C33" s="650">
        <v>649481304.19000018</v>
      </c>
      <c r="D33" s="560">
        <v>523339887.63000011</v>
      </c>
      <c r="E33" s="560">
        <v>55637112.589999996</v>
      </c>
      <c r="F33" s="648">
        <v>68424932.090000004</v>
      </c>
      <c r="G33" s="648">
        <v>2079371.8799999997</v>
      </c>
      <c r="H33" s="561">
        <v>16616958.290000003</v>
      </c>
      <c r="I33" s="648">
        <v>3578286.84</v>
      </c>
      <c r="J33" s="648">
        <v>1700498.7999999998</v>
      </c>
      <c r="K33" s="648">
        <v>10559127.690000003</v>
      </c>
      <c r="L33" s="648">
        <v>779044.96000000008</v>
      </c>
    </row>
    <row r="34" spans="1:12" x14ac:dyDescent="0.25">
      <c r="A34" s="602"/>
      <c r="B34" s="602"/>
      <c r="C34" s="602"/>
      <c r="D34" s="602"/>
      <c r="E34" s="602"/>
      <c r="H34" s="602"/>
    </row>
    <row r="35" spans="1:12" x14ac:dyDescent="0.25">
      <c r="A35" s="602"/>
      <c r="B35" s="652"/>
      <c r="C35" s="652"/>
      <c r="D35" s="602"/>
      <c r="E35" s="602"/>
      <c r="H35" s="602"/>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13"/>
  <sheetViews>
    <sheetView showGridLines="0" topLeftCell="C1" zoomScale="70" zoomScaleNormal="70" workbookViewId="0">
      <selection activeCell="C6" sqref="C6:K11"/>
    </sheetView>
  </sheetViews>
  <sheetFormatPr defaultColWidth="8.7109375" defaultRowHeight="12" x14ac:dyDescent="0.2"/>
  <cols>
    <col min="1" max="1" width="11.85546875" style="655" bestFit="1" customWidth="1"/>
    <col min="2" max="2" width="165.140625" style="655" customWidth="1"/>
    <col min="3" max="11" width="28.28515625" style="655" customWidth="1"/>
    <col min="12" max="16384" width="8.7109375" style="655"/>
  </cols>
  <sheetData>
    <row r="1" spans="1:11" s="539" customFormat="1" ht="13.5" x14ac:dyDescent="0.25">
      <c r="A1" s="538" t="s">
        <v>37</v>
      </c>
      <c r="B1" s="22" t="str">
        <f>Info!C2</f>
        <v>სს "ხალიკ ბანკი საქართველო"</v>
      </c>
      <c r="C1" s="554"/>
      <c r="D1" s="554"/>
      <c r="E1" s="554"/>
      <c r="F1" s="554"/>
      <c r="G1" s="554"/>
      <c r="H1" s="554"/>
      <c r="I1" s="554"/>
      <c r="J1" s="554"/>
      <c r="K1" s="554"/>
    </row>
    <row r="2" spans="1:11" s="539" customFormat="1" ht="12.75" x14ac:dyDescent="0.25">
      <c r="A2" s="540" t="s">
        <v>38</v>
      </c>
      <c r="B2" s="541">
        <f>'1. key ratios'!B2</f>
        <v>45199</v>
      </c>
      <c r="C2" s="554"/>
      <c r="D2" s="554"/>
      <c r="E2" s="554"/>
      <c r="F2" s="554"/>
      <c r="G2" s="554"/>
      <c r="H2" s="554"/>
      <c r="I2" s="554"/>
      <c r="J2" s="554"/>
      <c r="K2" s="554"/>
    </row>
    <row r="3" spans="1:11" s="539" customFormat="1" ht="12.75" x14ac:dyDescent="0.25">
      <c r="A3" s="542" t="s">
        <v>664</v>
      </c>
      <c r="B3" s="554"/>
      <c r="C3" s="554"/>
      <c r="D3" s="554"/>
      <c r="E3" s="554"/>
      <c r="F3" s="554"/>
      <c r="G3" s="554"/>
      <c r="H3" s="554"/>
      <c r="I3" s="554"/>
      <c r="J3" s="554"/>
      <c r="K3" s="554"/>
    </row>
    <row r="4" spans="1:11" x14ac:dyDescent="0.2">
      <c r="A4" s="653"/>
      <c r="B4" s="653"/>
      <c r="C4" s="654" t="s">
        <v>535</v>
      </c>
      <c r="D4" s="654" t="s">
        <v>536</v>
      </c>
      <c r="E4" s="654" t="s">
        <v>537</v>
      </c>
      <c r="F4" s="654" t="s">
        <v>538</v>
      </c>
      <c r="G4" s="654" t="s">
        <v>539</v>
      </c>
      <c r="H4" s="654" t="s">
        <v>540</v>
      </c>
      <c r="I4" s="654" t="s">
        <v>665</v>
      </c>
      <c r="J4" s="654" t="s">
        <v>666</v>
      </c>
      <c r="K4" s="654" t="s">
        <v>667</v>
      </c>
    </row>
    <row r="5" spans="1:11" ht="104.1" customHeight="1" x14ac:dyDescent="0.2">
      <c r="A5" s="866" t="s">
        <v>668</v>
      </c>
      <c r="B5" s="867"/>
      <c r="C5" s="656" t="s">
        <v>669</v>
      </c>
      <c r="D5" s="656" t="s">
        <v>670</v>
      </c>
      <c r="E5" s="656" t="s">
        <v>671</v>
      </c>
      <c r="F5" s="656" t="s">
        <v>672</v>
      </c>
      <c r="G5" s="656" t="s">
        <v>673</v>
      </c>
      <c r="H5" s="656" t="s">
        <v>674</v>
      </c>
      <c r="I5" s="656" t="s">
        <v>675</v>
      </c>
      <c r="J5" s="656" t="s">
        <v>676</v>
      </c>
      <c r="K5" s="656" t="s">
        <v>677</v>
      </c>
    </row>
    <row r="6" spans="1:11" ht="12.75" x14ac:dyDescent="0.25">
      <c r="A6" s="572">
        <v>1</v>
      </c>
      <c r="B6" s="572" t="s">
        <v>678</v>
      </c>
      <c r="C6" s="560">
        <v>13286246.934822833</v>
      </c>
      <c r="D6" s="560">
        <v>532829.59170979355</v>
      </c>
      <c r="E6" s="560"/>
      <c r="F6" s="560"/>
      <c r="G6" s="560">
        <v>590155412.56353295</v>
      </c>
      <c r="H6" s="560"/>
      <c r="I6" s="560">
        <v>31716680.250000004</v>
      </c>
      <c r="J6" s="560">
        <v>5128480.7754350109</v>
      </c>
      <c r="K6" s="560">
        <v>8661653.9725082144</v>
      </c>
    </row>
    <row r="7" spans="1:11" ht="12.75" x14ac:dyDescent="0.25">
      <c r="A7" s="572">
        <v>2</v>
      </c>
      <c r="B7" s="575" t="s">
        <v>679</v>
      </c>
      <c r="C7" s="560"/>
      <c r="D7" s="560"/>
      <c r="E7" s="560"/>
      <c r="F7" s="560"/>
      <c r="G7" s="560"/>
      <c r="H7" s="560"/>
      <c r="I7" s="560"/>
      <c r="J7" s="560"/>
      <c r="K7" s="560"/>
    </row>
    <row r="8" spans="1:11" ht="12.75" x14ac:dyDescent="0.25">
      <c r="A8" s="572">
        <v>3</v>
      </c>
      <c r="B8" s="575" t="s">
        <v>629</v>
      </c>
      <c r="C8" s="560">
        <v>602503.77847112529</v>
      </c>
      <c r="D8" s="560">
        <v>0</v>
      </c>
      <c r="E8" s="560">
        <v>0</v>
      </c>
      <c r="F8" s="560">
        <v>0</v>
      </c>
      <c r="G8" s="560">
        <v>8138281.1915288735</v>
      </c>
      <c r="H8" s="560">
        <v>0</v>
      </c>
      <c r="I8" s="560">
        <v>0</v>
      </c>
      <c r="J8" s="560">
        <v>0</v>
      </c>
      <c r="K8" s="560">
        <v>42210111.280000009</v>
      </c>
    </row>
    <row r="9" spans="1:11" ht="12.75" x14ac:dyDescent="0.25">
      <c r="A9" s="572">
        <v>4</v>
      </c>
      <c r="B9" s="603" t="s">
        <v>680</v>
      </c>
      <c r="C9" s="657">
        <v>0</v>
      </c>
      <c r="D9" s="657">
        <v>267214.05794312869</v>
      </c>
      <c r="E9" s="657"/>
      <c r="F9" s="657"/>
      <c r="G9" s="657">
        <v>65854471.817540824</v>
      </c>
      <c r="H9" s="657"/>
      <c r="I9" s="657">
        <v>0</v>
      </c>
      <c r="J9" s="657">
        <v>1803308.7934417888</v>
      </c>
      <c r="K9" s="657">
        <v>2579309.2572884937</v>
      </c>
    </row>
    <row r="10" spans="1:11" ht="12.75" x14ac:dyDescent="0.25">
      <c r="A10" s="572">
        <v>5</v>
      </c>
      <c r="B10" s="581" t="s">
        <v>681</v>
      </c>
      <c r="C10" s="657"/>
      <c r="D10" s="657"/>
      <c r="E10" s="657"/>
      <c r="F10" s="657"/>
      <c r="G10" s="657"/>
      <c r="H10" s="657"/>
      <c r="I10" s="657"/>
      <c r="J10" s="657"/>
      <c r="K10" s="657"/>
    </row>
    <row r="11" spans="1:11" ht="12.75" x14ac:dyDescent="0.25">
      <c r="A11" s="572">
        <v>6</v>
      </c>
      <c r="B11" s="581" t="s">
        <v>682</v>
      </c>
      <c r="C11" s="657">
        <v>0</v>
      </c>
      <c r="D11" s="657"/>
      <c r="E11" s="657"/>
      <c r="F11" s="657"/>
      <c r="G11" s="657">
        <v>5192692</v>
      </c>
      <c r="H11" s="657"/>
      <c r="I11" s="657"/>
      <c r="J11" s="657"/>
      <c r="K11" s="657">
        <v>0</v>
      </c>
    </row>
    <row r="13" spans="1:11" ht="15" x14ac:dyDescent="0.3">
      <c r="B13" s="658"/>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0"/>
  <sheetViews>
    <sheetView showGridLines="0" zoomScale="70" zoomScaleNormal="70" workbookViewId="0">
      <selection activeCell="C7" sqref="C7"/>
    </sheetView>
  </sheetViews>
  <sheetFormatPr defaultColWidth="8.7109375" defaultRowHeight="15" x14ac:dyDescent="0.25"/>
  <cols>
    <col min="1" max="1" width="10" style="659" bestFit="1" customWidth="1"/>
    <col min="2" max="2" width="71.7109375" style="659" customWidth="1"/>
    <col min="3" max="3" width="12.140625" style="659" customWidth="1"/>
    <col min="4" max="5" width="15.140625" style="659" bestFit="1" customWidth="1"/>
    <col min="6" max="6" width="20" style="659" bestFit="1" customWidth="1"/>
    <col min="7" max="7" width="37.5703125" style="659" bestFit="1" customWidth="1"/>
    <col min="8" max="8" width="11.7109375" style="659" bestFit="1" customWidth="1"/>
    <col min="9" max="10" width="15.140625" style="659" bestFit="1" customWidth="1"/>
    <col min="11" max="11" width="20" style="659" bestFit="1" customWidth="1"/>
    <col min="12" max="12" width="37.5703125" style="659" bestFit="1" customWidth="1"/>
    <col min="13" max="13" width="10.5703125" style="659" bestFit="1" customWidth="1"/>
    <col min="14" max="15" width="15.140625" style="659" bestFit="1" customWidth="1"/>
    <col min="16" max="16" width="20" style="659" bestFit="1" customWidth="1"/>
    <col min="17" max="17" width="37.5703125" style="659" bestFit="1" customWidth="1"/>
    <col min="18" max="18" width="18" style="659" bestFit="1" customWidth="1"/>
    <col min="19" max="19" width="48" style="659" bestFit="1" customWidth="1"/>
    <col min="20" max="20" width="45.85546875" style="659" bestFit="1" customWidth="1"/>
    <col min="21" max="21" width="48" style="659" bestFit="1" customWidth="1"/>
    <col min="22" max="22" width="44.42578125" style="659" bestFit="1" customWidth="1"/>
    <col min="23" max="16384" width="8.7109375" style="659"/>
  </cols>
  <sheetData>
    <row r="1" spans="1:22" x14ac:dyDescent="0.25">
      <c r="A1" s="538" t="s">
        <v>37</v>
      </c>
      <c r="B1" s="22" t="str">
        <f>Info!C2</f>
        <v>სს "ხალიკ ბანკი საქართველო"</v>
      </c>
    </row>
    <row r="2" spans="1:22" x14ac:dyDescent="0.25">
      <c r="A2" s="540" t="s">
        <v>38</v>
      </c>
      <c r="B2" s="541">
        <f>'1. key ratios'!B2</f>
        <v>45199</v>
      </c>
    </row>
    <row r="3" spans="1:22" x14ac:dyDescent="0.25">
      <c r="A3" s="542" t="s">
        <v>683</v>
      </c>
      <c r="B3" s="554"/>
    </row>
    <row r="4" spans="1:22" x14ac:dyDescent="0.25">
      <c r="A4" s="542"/>
      <c r="B4" s="554"/>
    </row>
    <row r="5" spans="1:22" ht="24" customHeight="1" x14ac:dyDescent="0.25">
      <c r="A5" s="869" t="s">
        <v>684</v>
      </c>
      <c r="B5" s="869"/>
      <c r="C5" s="870" t="s">
        <v>685</v>
      </c>
      <c r="D5" s="870"/>
      <c r="E5" s="870"/>
      <c r="F5" s="870"/>
      <c r="G5" s="870"/>
      <c r="H5" s="870" t="s">
        <v>542</v>
      </c>
      <c r="I5" s="870"/>
      <c r="J5" s="870"/>
      <c r="K5" s="870"/>
      <c r="L5" s="870"/>
      <c r="M5" s="870" t="s">
        <v>662</v>
      </c>
      <c r="N5" s="870"/>
      <c r="O5" s="870"/>
      <c r="P5" s="870"/>
      <c r="Q5" s="870"/>
      <c r="R5" s="868" t="s">
        <v>686</v>
      </c>
      <c r="S5" s="868" t="s">
        <v>687</v>
      </c>
      <c r="T5" s="868" t="s">
        <v>688</v>
      </c>
      <c r="U5" s="868" t="s">
        <v>689</v>
      </c>
      <c r="V5" s="868" t="s">
        <v>690</v>
      </c>
    </row>
    <row r="6" spans="1:22" ht="36" customHeight="1" x14ac:dyDescent="0.25">
      <c r="A6" s="869"/>
      <c r="B6" s="869"/>
      <c r="C6" s="660"/>
      <c r="D6" s="558" t="s">
        <v>611</v>
      </c>
      <c r="E6" s="558" t="s">
        <v>612</v>
      </c>
      <c r="F6" s="558" t="s">
        <v>613</v>
      </c>
      <c r="G6" s="558" t="s">
        <v>614</v>
      </c>
      <c r="H6" s="660"/>
      <c r="I6" s="558" t="s">
        <v>611</v>
      </c>
      <c r="J6" s="558" t="s">
        <v>612</v>
      </c>
      <c r="K6" s="558" t="s">
        <v>613</v>
      </c>
      <c r="L6" s="558" t="s">
        <v>614</v>
      </c>
      <c r="M6" s="660"/>
      <c r="N6" s="558" t="s">
        <v>611</v>
      </c>
      <c r="O6" s="558" t="s">
        <v>612</v>
      </c>
      <c r="P6" s="558" t="s">
        <v>613</v>
      </c>
      <c r="Q6" s="558" t="s">
        <v>614</v>
      </c>
      <c r="R6" s="868"/>
      <c r="S6" s="868"/>
      <c r="T6" s="868"/>
      <c r="U6" s="868"/>
      <c r="V6" s="868"/>
    </row>
    <row r="7" spans="1:22" x14ac:dyDescent="0.25">
      <c r="A7" s="661">
        <v>1</v>
      </c>
      <c r="B7" s="662" t="s">
        <v>691</v>
      </c>
      <c r="C7" s="657">
        <v>0</v>
      </c>
      <c r="D7" s="657">
        <v>0</v>
      </c>
      <c r="E7" s="657">
        <v>0</v>
      </c>
      <c r="F7" s="657">
        <v>0</v>
      </c>
      <c r="G7" s="657">
        <v>0</v>
      </c>
      <c r="H7" s="657">
        <v>0</v>
      </c>
      <c r="I7" s="657">
        <v>0</v>
      </c>
      <c r="J7" s="657">
        <v>0</v>
      </c>
      <c r="K7" s="657">
        <v>0</v>
      </c>
      <c r="L7" s="657">
        <v>0</v>
      </c>
      <c r="M7" s="657">
        <v>0</v>
      </c>
      <c r="N7" s="657">
        <v>0</v>
      </c>
      <c r="O7" s="657">
        <v>0</v>
      </c>
      <c r="P7" s="657">
        <v>0</v>
      </c>
      <c r="Q7" s="657">
        <v>0</v>
      </c>
      <c r="R7" s="657">
        <v>0</v>
      </c>
      <c r="S7" s="663">
        <v>0</v>
      </c>
      <c r="T7" s="663">
        <v>0</v>
      </c>
      <c r="U7" s="663">
        <v>0</v>
      </c>
      <c r="V7" s="657">
        <v>0</v>
      </c>
    </row>
    <row r="8" spans="1:22" x14ac:dyDescent="0.25">
      <c r="A8" s="661">
        <v>2</v>
      </c>
      <c r="B8" s="664" t="s">
        <v>692</v>
      </c>
      <c r="C8" s="657">
        <v>62717881.580000013</v>
      </c>
      <c r="D8" s="657">
        <v>51261522.400000006</v>
      </c>
      <c r="E8" s="657">
        <v>3152572.56</v>
      </c>
      <c r="F8" s="657">
        <v>8275854.7000000002</v>
      </c>
      <c r="G8" s="657">
        <v>27931.919999999998</v>
      </c>
      <c r="H8" s="657">
        <v>63411158.059999995</v>
      </c>
      <c r="I8" s="657">
        <v>51515961.649999999</v>
      </c>
      <c r="J8" s="657">
        <v>3209261.23</v>
      </c>
      <c r="K8" s="657">
        <v>8655577.6400000006</v>
      </c>
      <c r="L8" s="657">
        <v>30357.54</v>
      </c>
      <c r="M8" s="657">
        <v>3896268.39</v>
      </c>
      <c r="N8" s="657">
        <v>640471.47999999975</v>
      </c>
      <c r="O8" s="657">
        <v>357219.50000000006</v>
      </c>
      <c r="P8" s="657">
        <v>2895493.3400000008</v>
      </c>
      <c r="Q8" s="657">
        <v>3084.0699999999997</v>
      </c>
      <c r="R8" s="657">
        <v>2433</v>
      </c>
      <c r="S8" s="663">
        <v>0.12939496591269131</v>
      </c>
      <c r="T8" s="663">
        <v>0.14170406370342867</v>
      </c>
      <c r="U8" s="663">
        <v>0.123526963293839</v>
      </c>
      <c r="V8" s="657">
        <v>80.656342096432098</v>
      </c>
    </row>
    <row r="9" spans="1:22" x14ac:dyDescent="0.25">
      <c r="A9" s="661">
        <v>3</v>
      </c>
      <c r="B9" s="664" t="s">
        <v>693</v>
      </c>
      <c r="C9" s="657">
        <v>0</v>
      </c>
      <c r="D9" s="657">
        <v>0</v>
      </c>
      <c r="E9" s="657">
        <v>0</v>
      </c>
      <c r="F9" s="657">
        <v>0</v>
      </c>
      <c r="G9" s="657">
        <v>0</v>
      </c>
      <c r="H9" s="657">
        <v>0</v>
      </c>
      <c r="I9" s="657">
        <v>0</v>
      </c>
      <c r="J9" s="657">
        <v>0</v>
      </c>
      <c r="K9" s="657">
        <v>0</v>
      </c>
      <c r="L9" s="657">
        <v>0</v>
      </c>
      <c r="M9" s="657">
        <v>0</v>
      </c>
      <c r="N9" s="657">
        <v>0</v>
      </c>
      <c r="O9" s="657">
        <v>0</v>
      </c>
      <c r="P9" s="657">
        <v>0</v>
      </c>
      <c r="Q9" s="657">
        <v>0</v>
      </c>
      <c r="R9" s="657">
        <v>0</v>
      </c>
      <c r="S9" s="663">
        <v>0</v>
      </c>
      <c r="T9" s="663">
        <v>0</v>
      </c>
      <c r="U9" s="663">
        <v>0</v>
      </c>
      <c r="V9" s="657">
        <v>0</v>
      </c>
    </row>
    <row r="10" spans="1:22" x14ac:dyDescent="0.25">
      <c r="A10" s="661">
        <v>4</v>
      </c>
      <c r="B10" s="664" t="s">
        <v>694</v>
      </c>
      <c r="C10" s="657">
        <v>0</v>
      </c>
      <c r="D10" s="657">
        <v>0</v>
      </c>
      <c r="E10" s="657">
        <v>0</v>
      </c>
      <c r="F10" s="657">
        <v>0</v>
      </c>
      <c r="G10" s="657">
        <v>0</v>
      </c>
      <c r="H10" s="657">
        <v>0</v>
      </c>
      <c r="I10" s="657">
        <v>0</v>
      </c>
      <c r="J10" s="657">
        <v>0</v>
      </c>
      <c r="K10" s="657">
        <v>0</v>
      </c>
      <c r="L10" s="657">
        <v>0</v>
      </c>
      <c r="M10" s="657">
        <v>0</v>
      </c>
      <c r="N10" s="657">
        <v>0</v>
      </c>
      <c r="O10" s="657">
        <v>0</v>
      </c>
      <c r="P10" s="657">
        <v>0</v>
      </c>
      <c r="Q10" s="657">
        <v>0</v>
      </c>
      <c r="R10" s="657">
        <v>0</v>
      </c>
      <c r="S10" s="663">
        <v>0</v>
      </c>
      <c r="T10" s="663">
        <v>0</v>
      </c>
      <c r="U10" s="663">
        <v>0</v>
      </c>
      <c r="V10" s="657">
        <v>0</v>
      </c>
    </row>
    <row r="11" spans="1:22" x14ac:dyDescent="0.25">
      <c r="A11" s="661">
        <v>5</v>
      </c>
      <c r="B11" s="664" t="s">
        <v>695</v>
      </c>
      <c r="C11" s="657">
        <v>409677.72</v>
      </c>
      <c r="D11" s="657">
        <v>380989.99</v>
      </c>
      <c r="E11" s="657">
        <v>5070.92</v>
      </c>
      <c r="F11" s="657">
        <v>23616.81</v>
      </c>
      <c r="G11" s="657">
        <v>0</v>
      </c>
      <c r="H11" s="657">
        <v>416576.67000000004</v>
      </c>
      <c r="I11" s="657">
        <v>383357.65</v>
      </c>
      <c r="J11" s="657">
        <v>5410.44</v>
      </c>
      <c r="K11" s="657">
        <v>27808.58</v>
      </c>
      <c r="L11" s="657">
        <v>0</v>
      </c>
      <c r="M11" s="657">
        <v>48098.91</v>
      </c>
      <c r="N11" s="657">
        <v>16460.86</v>
      </c>
      <c r="O11" s="657">
        <v>3829.4699999999993</v>
      </c>
      <c r="P11" s="657">
        <v>27808.580000000005</v>
      </c>
      <c r="Q11" s="657">
        <v>0</v>
      </c>
      <c r="R11" s="657">
        <v>513</v>
      </c>
      <c r="S11" s="663">
        <v>0.16798959419195234</v>
      </c>
      <c r="T11" s="663">
        <v>0.16843342943744632</v>
      </c>
      <c r="U11" s="663">
        <v>0.15745007490278001</v>
      </c>
      <c r="V11" s="657">
        <v>8.7682157330889297</v>
      </c>
    </row>
    <row r="12" spans="1:22" x14ac:dyDescent="0.25">
      <c r="A12" s="661">
        <v>6</v>
      </c>
      <c r="B12" s="664" t="s">
        <v>696</v>
      </c>
      <c r="C12" s="657">
        <v>543903.18000000005</v>
      </c>
      <c r="D12" s="657">
        <v>448998.48</v>
      </c>
      <c r="E12" s="657">
        <v>17721.53</v>
      </c>
      <c r="F12" s="657">
        <v>77183.17</v>
      </c>
      <c r="G12" s="657">
        <v>0</v>
      </c>
      <c r="H12" s="657">
        <v>543774.74</v>
      </c>
      <c r="I12" s="657">
        <v>448924.61</v>
      </c>
      <c r="J12" s="657">
        <v>17711.63</v>
      </c>
      <c r="K12" s="657">
        <v>77138.5</v>
      </c>
      <c r="L12" s="657">
        <v>0</v>
      </c>
      <c r="M12" s="657">
        <v>104977.13000000003</v>
      </c>
      <c r="N12" s="657">
        <v>20536.630000000008</v>
      </c>
      <c r="O12" s="657">
        <v>9273.2499999999982</v>
      </c>
      <c r="P12" s="657">
        <v>75167.250000000029</v>
      </c>
      <c r="Q12" s="657">
        <v>0</v>
      </c>
      <c r="R12" s="657">
        <v>383</v>
      </c>
      <c r="S12" s="663">
        <v>0.24205295207067198</v>
      </c>
      <c r="T12" s="663">
        <v>0.29747456527335098</v>
      </c>
      <c r="U12" s="663">
        <v>0.222328776419362</v>
      </c>
      <c r="V12" s="657">
        <v>115.991169476156</v>
      </c>
    </row>
    <row r="13" spans="1:22" x14ac:dyDescent="0.25">
      <c r="A13" s="661">
        <v>7</v>
      </c>
      <c r="B13" s="664" t="s">
        <v>697</v>
      </c>
      <c r="C13" s="657">
        <v>96883697.750000015</v>
      </c>
      <c r="D13" s="657">
        <v>79474235.450000003</v>
      </c>
      <c r="E13" s="657">
        <v>3875435.0599999996</v>
      </c>
      <c r="F13" s="657">
        <v>13252135.810000001</v>
      </c>
      <c r="G13" s="657">
        <v>281891.43</v>
      </c>
      <c r="H13" s="657">
        <v>97812066.299999997</v>
      </c>
      <c r="I13" s="657">
        <v>79899155.909999996</v>
      </c>
      <c r="J13" s="657">
        <v>3912391.23</v>
      </c>
      <c r="K13" s="657">
        <v>13707037.93</v>
      </c>
      <c r="L13" s="657">
        <v>293481.23</v>
      </c>
      <c r="M13" s="657">
        <v>2416437.54</v>
      </c>
      <c r="N13" s="657">
        <v>436899.90000000008</v>
      </c>
      <c r="O13" s="657">
        <v>242214.39</v>
      </c>
      <c r="P13" s="657">
        <v>1696444.88</v>
      </c>
      <c r="Q13" s="657">
        <v>40878.370000000003</v>
      </c>
      <c r="R13" s="657">
        <v>864</v>
      </c>
      <c r="S13" s="663">
        <v>0.10499774073986168</v>
      </c>
      <c r="T13" s="663">
        <v>0.11148496890703309</v>
      </c>
      <c r="U13" s="663">
        <v>0.100547305932076</v>
      </c>
      <c r="V13" s="657">
        <v>126.46910232118999</v>
      </c>
    </row>
    <row r="14" spans="1:22" x14ac:dyDescent="0.25">
      <c r="A14" s="665">
        <v>7.1</v>
      </c>
      <c r="B14" s="666" t="s">
        <v>698</v>
      </c>
      <c r="C14" s="657">
        <v>76145903.99000001</v>
      </c>
      <c r="D14" s="657">
        <v>61183941.200000003</v>
      </c>
      <c r="E14" s="657">
        <v>3438054.98</v>
      </c>
      <c r="F14" s="657">
        <v>11242016.379999999</v>
      </c>
      <c r="G14" s="657">
        <v>281891.43</v>
      </c>
      <c r="H14" s="657">
        <v>76725830.370000005</v>
      </c>
      <c r="I14" s="657">
        <v>61413533.950000003</v>
      </c>
      <c r="J14" s="657">
        <v>3466934.83</v>
      </c>
      <c r="K14" s="657">
        <v>11566033.23</v>
      </c>
      <c r="L14" s="657">
        <v>279328.36</v>
      </c>
      <c r="M14" s="657">
        <v>1679467.2300000002</v>
      </c>
      <c r="N14" s="657">
        <v>330898.83000000013</v>
      </c>
      <c r="O14" s="657">
        <v>201812.29</v>
      </c>
      <c r="P14" s="657">
        <v>1108680.01</v>
      </c>
      <c r="Q14" s="657">
        <v>38076.100000000006</v>
      </c>
      <c r="R14" s="657">
        <v>589</v>
      </c>
      <c r="S14" s="663">
        <v>0.10637290318853797</v>
      </c>
      <c r="T14" s="663">
        <v>0.11304555292932017</v>
      </c>
      <c r="U14" s="663">
        <v>9.9279677269217201E-2</v>
      </c>
      <c r="V14" s="657">
        <v>126.775242782826</v>
      </c>
    </row>
    <row r="15" spans="1:22" ht="25.5" x14ac:dyDescent="0.25">
      <c r="A15" s="665">
        <v>7.2</v>
      </c>
      <c r="B15" s="666" t="s">
        <v>699</v>
      </c>
      <c r="C15" s="657">
        <v>7352233.8200000003</v>
      </c>
      <c r="D15" s="657">
        <v>6732166.9900000002</v>
      </c>
      <c r="E15" s="657">
        <v>128484.35</v>
      </c>
      <c r="F15" s="657">
        <v>491582.48</v>
      </c>
      <c r="G15" s="657">
        <v>0</v>
      </c>
      <c r="H15" s="657">
        <v>7377531.9499999993</v>
      </c>
      <c r="I15" s="657">
        <v>6735327.1799999997</v>
      </c>
      <c r="J15" s="657">
        <v>130702.75</v>
      </c>
      <c r="K15" s="657">
        <v>511502.02</v>
      </c>
      <c r="L15" s="657">
        <v>0</v>
      </c>
      <c r="M15" s="657">
        <v>119092.09</v>
      </c>
      <c r="N15" s="657">
        <v>49525.079999999987</v>
      </c>
      <c r="O15" s="657">
        <v>12708.41</v>
      </c>
      <c r="P15" s="657">
        <v>56858.600000000006</v>
      </c>
      <c r="Q15" s="657">
        <v>0</v>
      </c>
      <c r="R15" s="657">
        <v>72</v>
      </c>
      <c r="S15" s="663">
        <v>6.6752070820463236E-2</v>
      </c>
      <c r="T15" s="663">
        <v>7.0567548613307662E-2</v>
      </c>
      <c r="U15" s="663">
        <v>0.109408504217022</v>
      </c>
      <c r="V15" s="657">
        <v>135.685915757505</v>
      </c>
    </row>
    <row r="16" spans="1:22" x14ac:dyDescent="0.25">
      <c r="A16" s="665">
        <v>7.3</v>
      </c>
      <c r="B16" s="666" t="s">
        <v>700</v>
      </c>
      <c r="C16" s="657">
        <v>13385559.940000001</v>
      </c>
      <c r="D16" s="657">
        <v>11558127.26</v>
      </c>
      <c r="E16" s="657">
        <v>308895.73</v>
      </c>
      <c r="F16" s="657">
        <v>1518536.9500000002</v>
      </c>
      <c r="G16" s="657">
        <v>0</v>
      </c>
      <c r="H16" s="657">
        <v>13708703.979999999</v>
      </c>
      <c r="I16" s="657">
        <v>11750294.779999999</v>
      </c>
      <c r="J16" s="657">
        <v>314753.65000000002</v>
      </c>
      <c r="K16" s="657">
        <v>1629502.68</v>
      </c>
      <c r="L16" s="657">
        <v>14152.87</v>
      </c>
      <c r="M16" s="657">
        <v>617878.22</v>
      </c>
      <c r="N16" s="657">
        <v>56475.99</v>
      </c>
      <c r="O16" s="657">
        <v>27693.690000000002</v>
      </c>
      <c r="P16" s="657">
        <v>530906.2699999999</v>
      </c>
      <c r="Q16" s="657">
        <v>2802.27</v>
      </c>
      <c r="R16" s="657">
        <v>203</v>
      </c>
      <c r="S16" s="663">
        <v>9.7741611749028637E-2</v>
      </c>
      <c r="T16" s="663">
        <v>0.10350079847956167</v>
      </c>
      <c r="U16" s="663">
        <v>0.102891259332704</v>
      </c>
      <c r="V16" s="657">
        <v>119.66509038097099</v>
      </c>
    </row>
    <row r="17" spans="1:22" x14ac:dyDescent="0.25">
      <c r="A17" s="661">
        <v>8</v>
      </c>
      <c r="B17" s="664" t="s">
        <v>701</v>
      </c>
      <c r="C17" s="657">
        <v>0</v>
      </c>
      <c r="D17" s="657">
        <v>0</v>
      </c>
      <c r="E17" s="657">
        <v>0</v>
      </c>
      <c r="F17" s="657">
        <v>0</v>
      </c>
      <c r="G17" s="657">
        <v>0</v>
      </c>
      <c r="H17" s="657">
        <v>0</v>
      </c>
      <c r="I17" s="657">
        <v>0</v>
      </c>
      <c r="J17" s="657">
        <v>0</v>
      </c>
      <c r="K17" s="657">
        <v>0</v>
      </c>
      <c r="L17" s="657">
        <v>0</v>
      </c>
      <c r="M17" s="657">
        <v>0</v>
      </c>
      <c r="N17" s="657">
        <v>0</v>
      </c>
      <c r="O17" s="657">
        <v>0</v>
      </c>
      <c r="P17" s="657">
        <v>0</v>
      </c>
      <c r="Q17" s="657">
        <v>0</v>
      </c>
      <c r="R17" s="657">
        <v>0</v>
      </c>
      <c r="S17" s="663">
        <v>0</v>
      </c>
      <c r="T17" s="663">
        <v>0</v>
      </c>
      <c r="U17" s="663">
        <v>0</v>
      </c>
      <c r="V17" s="657">
        <v>0</v>
      </c>
    </row>
    <row r="18" spans="1:22" x14ac:dyDescent="0.25">
      <c r="A18" s="667">
        <v>9</v>
      </c>
      <c r="B18" s="668" t="s">
        <v>702</v>
      </c>
      <c r="C18" s="669">
        <v>0</v>
      </c>
      <c r="D18" s="669">
        <v>0</v>
      </c>
      <c r="E18" s="669">
        <v>0</v>
      </c>
      <c r="F18" s="669">
        <v>0</v>
      </c>
      <c r="G18" s="669">
        <v>0</v>
      </c>
      <c r="H18" s="669">
        <v>0</v>
      </c>
      <c r="I18" s="669">
        <v>0</v>
      </c>
      <c r="J18" s="669">
        <v>0</v>
      </c>
      <c r="K18" s="669">
        <v>0</v>
      </c>
      <c r="L18" s="669">
        <v>0</v>
      </c>
      <c r="M18" s="669">
        <v>0</v>
      </c>
      <c r="N18" s="669">
        <v>0</v>
      </c>
      <c r="O18" s="669">
        <v>0</v>
      </c>
      <c r="P18" s="669">
        <v>0</v>
      </c>
      <c r="Q18" s="669">
        <v>0</v>
      </c>
      <c r="R18" s="669">
        <v>0</v>
      </c>
      <c r="S18" s="670">
        <v>0</v>
      </c>
      <c r="T18" s="670">
        <v>0</v>
      </c>
      <c r="U18" s="670">
        <v>0</v>
      </c>
      <c r="V18" s="669">
        <v>0</v>
      </c>
    </row>
    <row r="19" spans="1:22" x14ac:dyDescent="0.25">
      <c r="A19" s="671">
        <v>10</v>
      </c>
      <c r="B19" s="672" t="s">
        <v>703</v>
      </c>
      <c r="C19" s="657">
        <v>160555160.23000002</v>
      </c>
      <c r="D19" s="657">
        <v>131565746.32000001</v>
      </c>
      <c r="E19" s="657">
        <v>7050800.0699999994</v>
      </c>
      <c r="F19" s="657">
        <v>21628790.490000002</v>
      </c>
      <c r="G19" s="657">
        <v>309823.34999999998</v>
      </c>
      <c r="H19" s="657">
        <v>162183575.76999998</v>
      </c>
      <c r="I19" s="657">
        <v>132247399.81999999</v>
      </c>
      <c r="J19" s="657">
        <v>7144774.5299999993</v>
      </c>
      <c r="K19" s="657">
        <v>22467562.649999999</v>
      </c>
      <c r="L19" s="657">
        <v>323838.76999999996</v>
      </c>
      <c r="M19" s="657">
        <v>6465781.9700000007</v>
      </c>
      <c r="N19" s="657">
        <v>1114368.8699999999</v>
      </c>
      <c r="O19" s="657">
        <v>612536.6100000001</v>
      </c>
      <c r="P19" s="657">
        <v>4694914.0500000007</v>
      </c>
      <c r="Q19" s="657">
        <v>43962.44</v>
      </c>
      <c r="R19" s="657">
        <v>4193</v>
      </c>
      <c r="S19" s="663">
        <v>0.12581318856648036</v>
      </c>
      <c r="T19" s="663">
        <v>0.136391235112824</v>
      </c>
      <c r="U19" s="663">
        <v>0.110081627673512</v>
      </c>
      <c r="V19" s="657">
        <v>108.237376363023</v>
      </c>
    </row>
    <row r="20" spans="1:22" ht="25.5" x14ac:dyDescent="0.25">
      <c r="A20" s="665">
        <v>10.1</v>
      </c>
      <c r="B20" s="666" t="s">
        <v>704</v>
      </c>
      <c r="C20" s="657">
        <v>0</v>
      </c>
      <c r="D20" s="657">
        <v>0</v>
      </c>
      <c r="E20" s="657">
        <v>0</v>
      </c>
      <c r="F20" s="657">
        <v>0</v>
      </c>
      <c r="G20" s="657">
        <v>0</v>
      </c>
      <c r="H20" s="657">
        <v>0</v>
      </c>
      <c r="I20" s="657">
        <v>0</v>
      </c>
      <c r="J20" s="657">
        <v>0</v>
      </c>
      <c r="K20" s="657">
        <v>0</v>
      </c>
      <c r="L20" s="657">
        <v>0</v>
      </c>
      <c r="M20" s="657">
        <v>0</v>
      </c>
      <c r="N20" s="657">
        <v>0</v>
      </c>
      <c r="O20" s="657">
        <v>0</v>
      </c>
      <c r="P20" s="657">
        <v>0</v>
      </c>
      <c r="Q20" s="657">
        <v>0</v>
      </c>
      <c r="R20" s="657">
        <v>0</v>
      </c>
      <c r="S20" s="663">
        <v>0</v>
      </c>
      <c r="T20" s="663">
        <v>0</v>
      </c>
      <c r="U20" s="663">
        <v>0</v>
      </c>
      <c r="V20" s="657">
        <v>0</v>
      </c>
    </row>
  </sheetData>
  <mergeCells count="9">
    <mergeCell ref="T5:T6"/>
    <mergeCell ref="U5:U6"/>
    <mergeCell ref="V5:V6"/>
    <mergeCell ref="A5:B6"/>
    <mergeCell ref="C5:G5"/>
    <mergeCell ref="H5:L5"/>
    <mergeCell ref="M5:Q5"/>
    <mergeCell ref="R5:R6"/>
    <mergeCell ref="S5:S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69"/>
  <sheetViews>
    <sheetView topLeftCell="A40" zoomScale="70" zoomScaleNormal="70" workbookViewId="0">
      <selection activeCell="M56" sqref="M56"/>
    </sheetView>
  </sheetViews>
  <sheetFormatPr defaultRowHeight="15" x14ac:dyDescent="0.25"/>
  <cols>
    <col min="1" max="1" width="9.140625" style="107"/>
    <col min="2" max="2" width="69.28515625" style="108" customWidth="1"/>
    <col min="3" max="3" width="16.5703125" customWidth="1"/>
    <col min="4" max="4" width="14.42578125" customWidth="1"/>
    <col min="5" max="7" width="16" customWidth="1"/>
    <col min="8" max="8" width="15.85546875" customWidth="1"/>
  </cols>
  <sheetData>
    <row r="1" spans="1:8" ht="15.75" x14ac:dyDescent="0.3">
      <c r="A1" s="21" t="s">
        <v>37</v>
      </c>
      <c r="B1" s="22" t="str">
        <f>Info!C2</f>
        <v>სს "ხალიკ ბანკი საქართველო"</v>
      </c>
      <c r="C1" s="23"/>
      <c r="D1" s="20"/>
      <c r="E1" s="20"/>
      <c r="F1" s="20"/>
      <c r="G1" s="20"/>
    </row>
    <row r="2" spans="1:8" ht="15.75" x14ac:dyDescent="0.3">
      <c r="A2" s="21" t="s">
        <v>38</v>
      </c>
      <c r="B2" s="24">
        <f>'1. key ratios'!B2</f>
        <v>45199</v>
      </c>
      <c r="C2" s="25"/>
      <c r="D2" s="26"/>
      <c r="E2" s="26"/>
      <c r="F2" s="26"/>
      <c r="G2" s="26"/>
      <c r="H2" s="27"/>
    </row>
    <row r="3" spans="1:8" ht="16.5" thickBot="1" x14ac:dyDescent="0.35">
      <c r="A3" s="21"/>
      <c r="B3" s="23"/>
      <c r="C3" s="25"/>
      <c r="D3" s="26"/>
      <c r="E3" s="26"/>
      <c r="F3" s="26"/>
      <c r="G3" s="26"/>
      <c r="H3" s="27"/>
    </row>
    <row r="4" spans="1:8" ht="21" customHeight="1" x14ac:dyDescent="0.25">
      <c r="A4" s="755" t="s">
        <v>42</v>
      </c>
      <c r="B4" s="756" t="s">
        <v>83</v>
      </c>
      <c r="C4" s="758" t="s">
        <v>84</v>
      </c>
      <c r="D4" s="758"/>
      <c r="E4" s="758"/>
      <c r="F4" s="758" t="s">
        <v>85</v>
      </c>
      <c r="G4" s="758"/>
      <c r="H4" s="759"/>
    </row>
    <row r="5" spans="1:8" ht="21" customHeight="1" x14ac:dyDescent="0.25">
      <c r="A5" s="755"/>
      <c r="B5" s="757"/>
      <c r="C5" s="78" t="s">
        <v>86</v>
      </c>
      <c r="D5" s="78" t="s">
        <v>87</v>
      </c>
      <c r="E5" s="78" t="s">
        <v>88</v>
      </c>
      <c r="F5" s="78" t="s">
        <v>86</v>
      </c>
      <c r="G5" s="78" t="s">
        <v>87</v>
      </c>
      <c r="H5" s="78" t="s">
        <v>88</v>
      </c>
    </row>
    <row r="6" spans="1:8" ht="26.45" customHeight="1" x14ac:dyDescent="0.25">
      <c r="A6" s="755"/>
      <c r="B6" s="79" t="s">
        <v>89</v>
      </c>
      <c r="C6" s="760"/>
      <c r="D6" s="761"/>
      <c r="E6" s="761"/>
      <c r="F6" s="761"/>
      <c r="G6" s="761"/>
      <c r="H6" s="762"/>
    </row>
    <row r="7" spans="1:8" ht="23.1" customHeight="1" x14ac:dyDescent="0.25">
      <c r="A7" s="80">
        <v>1</v>
      </c>
      <c r="B7" s="81" t="s">
        <v>90</v>
      </c>
      <c r="C7" s="82">
        <f>SUM(C8:C10)</f>
        <v>59589022.859999999</v>
      </c>
      <c r="D7" s="82">
        <f>SUM(D8:D10)</f>
        <v>37267150.249999993</v>
      </c>
      <c r="E7" s="83">
        <f>C7+D7</f>
        <v>96856173.109999985</v>
      </c>
      <c r="F7" s="82">
        <f>SUM(F8:F10)</f>
        <v>46836870.390000001</v>
      </c>
      <c r="G7" s="82">
        <f>SUM(G8:G10)</f>
        <v>147357337.06</v>
      </c>
      <c r="H7" s="83">
        <f>F7+G7</f>
        <v>194194207.44999999</v>
      </c>
    </row>
    <row r="8" spans="1:8" x14ac:dyDescent="0.25">
      <c r="A8" s="80">
        <v>1.1000000000000001</v>
      </c>
      <c r="B8" s="84" t="s">
        <v>91</v>
      </c>
      <c r="C8" s="82">
        <v>6681472.7000000002</v>
      </c>
      <c r="D8" s="82">
        <v>10561336.120000001</v>
      </c>
      <c r="E8" s="83">
        <f t="shared" ref="E8:E36" si="0">C8+D8</f>
        <v>17242808.82</v>
      </c>
      <c r="F8" s="82">
        <v>4652413.55</v>
      </c>
      <c r="G8" s="82">
        <v>9240944.0700000003</v>
      </c>
      <c r="H8" s="83">
        <f t="shared" ref="H8:H36" si="1">F8+G8</f>
        <v>13893357.620000001</v>
      </c>
    </row>
    <row r="9" spans="1:8" x14ac:dyDescent="0.25">
      <c r="A9" s="80">
        <v>1.2</v>
      </c>
      <c r="B9" s="84" t="s">
        <v>92</v>
      </c>
      <c r="C9" s="82">
        <v>18368506.530000001</v>
      </c>
      <c r="D9" s="82">
        <v>29857.089999999851</v>
      </c>
      <c r="E9" s="83">
        <f t="shared" si="0"/>
        <v>18398363.620000001</v>
      </c>
      <c r="F9" s="82">
        <v>10824040.85</v>
      </c>
      <c r="G9" s="82">
        <v>124429663.49000001</v>
      </c>
      <c r="H9" s="83">
        <f t="shared" si="1"/>
        <v>135253704.34</v>
      </c>
    </row>
    <row r="10" spans="1:8" x14ac:dyDescent="0.25">
      <c r="A10" s="80">
        <v>1.3</v>
      </c>
      <c r="B10" s="84" t="s">
        <v>93</v>
      </c>
      <c r="C10" s="82">
        <v>34539043.630000003</v>
      </c>
      <c r="D10" s="82">
        <v>26675957.039999992</v>
      </c>
      <c r="E10" s="83">
        <f t="shared" si="0"/>
        <v>61215000.669999994</v>
      </c>
      <c r="F10" s="82">
        <v>31360415.990000002</v>
      </c>
      <c r="G10" s="82">
        <v>13686729.5</v>
      </c>
      <c r="H10" s="83">
        <f t="shared" si="1"/>
        <v>45047145.490000002</v>
      </c>
    </row>
    <row r="11" spans="1:8" x14ac:dyDescent="0.25">
      <c r="A11" s="80">
        <v>2</v>
      </c>
      <c r="B11" s="85" t="s">
        <v>94</v>
      </c>
      <c r="C11" s="82">
        <v>0</v>
      </c>
      <c r="D11" s="82">
        <v>0</v>
      </c>
      <c r="E11" s="83">
        <f t="shared" si="0"/>
        <v>0</v>
      </c>
      <c r="F11" s="82">
        <v>138137.26</v>
      </c>
      <c r="G11" s="82">
        <v>0</v>
      </c>
      <c r="H11" s="83">
        <f t="shared" si="1"/>
        <v>138137.26</v>
      </c>
    </row>
    <row r="12" spans="1:8" x14ac:dyDescent="0.25">
      <c r="A12" s="80">
        <v>2.1</v>
      </c>
      <c r="B12" s="86" t="s">
        <v>95</v>
      </c>
      <c r="C12" s="82">
        <v>0</v>
      </c>
      <c r="D12" s="82">
        <v>0</v>
      </c>
      <c r="E12" s="83">
        <f t="shared" si="0"/>
        <v>0</v>
      </c>
      <c r="F12" s="82">
        <v>138137.26</v>
      </c>
      <c r="G12" s="82">
        <v>0</v>
      </c>
      <c r="H12" s="83">
        <f t="shared" si="1"/>
        <v>138137.26</v>
      </c>
    </row>
    <row r="13" spans="1:8" ht="26.45" customHeight="1" x14ac:dyDescent="0.25">
      <c r="A13" s="80">
        <v>3</v>
      </c>
      <c r="B13" s="87" t="s">
        <v>96</v>
      </c>
      <c r="C13" s="82">
        <v>0</v>
      </c>
      <c r="D13" s="82">
        <v>0</v>
      </c>
      <c r="E13" s="83">
        <f t="shared" si="0"/>
        <v>0</v>
      </c>
      <c r="F13" s="82">
        <v>0</v>
      </c>
      <c r="G13" s="82">
        <v>0</v>
      </c>
      <c r="H13" s="83">
        <f t="shared" si="1"/>
        <v>0</v>
      </c>
    </row>
    <row r="14" spans="1:8" ht="26.45" customHeight="1" x14ac:dyDescent="0.25">
      <c r="A14" s="80">
        <v>4</v>
      </c>
      <c r="B14" s="88" t="s">
        <v>97</v>
      </c>
      <c r="C14" s="82">
        <v>0</v>
      </c>
      <c r="D14" s="82">
        <v>0</v>
      </c>
      <c r="E14" s="83">
        <f t="shared" si="0"/>
        <v>0</v>
      </c>
      <c r="F14" s="82">
        <v>0</v>
      </c>
      <c r="G14" s="82">
        <v>0</v>
      </c>
      <c r="H14" s="83">
        <f t="shared" si="1"/>
        <v>0</v>
      </c>
    </row>
    <row r="15" spans="1:8" ht="24.6" customHeight="1" x14ac:dyDescent="0.25">
      <c r="A15" s="80">
        <v>5</v>
      </c>
      <c r="B15" s="88" t="s">
        <v>98</v>
      </c>
      <c r="C15" s="89">
        <f>SUM(C16:C18)</f>
        <v>54000</v>
      </c>
      <c r="D15" s="89">
        <f>SUM(D16:D18)</f>
        <v>0</v>
      </c>
      <c r="E15" s="90">
        <f t="shared" si="0"/>
        <v>54000</v>
      </c>
      <c r="F15" s="89">
        <f>SUM(F16:F18)</f>
        <v>54000</v>
      </c>
      <c r="G15" s="89">
        <f>SUM(G16:G18)</f>
        <v>0</v>
      </c>
      <c r="H15" s="90">
        <f t="shared" si="1"/>
        <v>54000</v>
      </c>
    </row>
    <row r="16" spans="1:8" x14ac:dyDescent="0.25">
      <c r="A16" s="80">
        <v>5.0999999999999996</v>
      </c>
      <c r="B16" s="91" t="s">
        <v>99</v>
      </c>
      <c r="C16" s="82">
        <v>54000</v>
      </c>
      <c r="D16" s="82">
        <v>0</v>
      </c>
      <c r="E16" s="83">
        <f t="shared" si="0"/>
        <v>54000</v>
      </c>
      <c r="F16" s="82">
        <v>54000</v>
      </c>
      <c r="G16" s="82">
        <v>0</v>
      </c>
      <c r="H16" s="83">
        <f t="shared" si="1"/>
        <v>54000</v>
      </c>
    </row>
    <row r="17" spans="1:8" x14ac:dyDescent="0.25">
      <c r="A17" s="80">
        <v>5.2</v>
      </c>
      <c r="B17" s="91" t="s">
        <v>100</v>
      </c>
      <c r="C17" s="82">
        <v>0</v>
      </c>
      <c r="D17" s="82">
        <v>0</v>
      </c>
      <c r="E17" s="83">
        <f t="shared" si="0"/>
        <v>0</v>
      </c>
      <c r="F17" s="82">
        <v>0</v>
      </c>
      <c r="G17" s="82">
        <v>0</v>
      </c>
      <c r="H17" s="83">
        <f t="shared" si="1"/>
        <v>0</v>
      </c>
    </row>
    <row r="18" spans="1:8" x14ac:dyDescent="0.25">
      <c r="A18" s="80">
        <v>5.3</v>
      </c>
      <c r="B18" s="91" t="s">
        <v>101</v>
      </c>
      <c r="C18" s="82">
        <v>0</v>
      </c>
      <c r="D18" s="82">
        <v>0</v>
      </c>
      <c r="E18" s="83">
        <f t="shared" si="0"/>
        <v>0</v>
      </c>
      <c r="F18" s="82">
        <v>0</v>
      </c>
      <c r="G18" s="82">
        <v>0</v>
      </c>
      <c r="H18" s="83">
        <f t="shared" si="1"/>
        <v>0</v>
      </c>
    </row>
    <row r="19" spans="1:8" x14ac:dyDescent="0.25">
      <c r="A19" s="80">
        <v>6</v>
      </c>
      <c r="B19" s="87" t="s">
        <v>102</v>
      </c>
      <c r="C19" s="82">
        <f>SUM(C20:C21)</f>
        <v>184082110.62234607</v>
      </c>
      <c r="D19" s="82">
        <f>SUM(D20:D21)</f>
        <v>554685949.69266295</v>
      </c>
      <c r="E19" s="83">
        <f t="shared" si="0"/>
        <v>738768060.315009</v>
      </c>
      <c r="F19" s="82">
        <f>SUM(F20:F21)</f>
        <v>221214595.25467461</v>
      </c>
      <c r="G19" s="82">
        <f>SUM(G20:G21)</f>
        <v>540806417.01059687</v>
      </c>
      <c r="H19" s="83">
        <f t="shared" si="1"/>
        <v>762021012.26527143</v>
      </c>
    </row>
    <row r="20" spans="1:8" x14ac:dyDescent="0.25">
      <c r="A20" s="80">
        <v>6.1</v>
      </c>
      <c r="B20" s="91" t="s">
        <v>100</v>
      </c>
      <c r="C20" s="82">
        <v>16902279.98</v>
      </c>
      <c r="D20" s="82">
        <v>0</v>
      </c>
      <c r="E20" s="83">
        <f t="shared" si="0"/>
        <v>16902279.98</v>
      </c>
      <c r="F20" s="82">
        <v>16884263.299999997</v>
      </c>
      <c r="G20" s="82">
        <v>0</v>
      </c>
      <c r="H20" s="83">
        <f t="shared" si="1"/>
        <v>16884263.299999997</v>
      </c>
    </row>
    <row r="21" spans="1:8" x14ac:dyDescent="0.25">
      <c r="A21" s="80">
        <v>6.2</v>
      </c>
      <c r="B21" s="91" t="s">
        <v>101</v>
      </c>
      <c r="C21" s="82">
        <v>167179830.64234608</v>
      </c>
      <c r="D21" s="82">
        <v>554685949.69266295</v>
      </c>
      <c r="E21" s="83">
        <f t="shared" si="0"/>
        <v>721865780.3350091</v>
      </c>
      <c r="F21" s="82">
        <v>204330331.9546746</v>
      </c>
      <c r="G21" s="82">
        <v>540806417.01059687</v>
      </c>
      <c r="H21" s="83">
        <f t="shared" si="1"/>
        <v>745136748.96527147</v>
      </c>
    </row>
    <row r="22" spans="1:8" x14ac:dyDescent="0.25">
      <c r="A22" s="80">
        <v>7</v>
      </c>
      <c r="B22" s="92" t="s">
        <v>103</v>
      </c>
      <c r="C22" s="82">
        <v>0</v>
      </c>
      <c r="D22" s="82">
        <v>0</v>
      </c>
      <c r="E22" s="83">
        <f t="shared" si="0"/>
        <v>0</v>
      </c>
      <c r="F22" s="82">
        <v>0</v>
      </c>
      <c r="G22" s="82">
        <v>0</v>
      </c>
      <c r="H22" s="83">
        <f t="shared" si="1"/>
        <v>0</v>
      </c>
    </row>
    <row r="23" spans="1:8" ht="21" x14ac:dyDescent="0.25">
      <c r="A23" s="80">
        <v>8</v>
      </c>
      <c r="B23" s="93" t="s">
        <v>104</v>
      </c>
      <c r="C23" s="82">
        <v>0</v>
      </c>
      <c r="D23" s="82">
        <v>0</v>
      </c>
      <c r="E23" s="83">
        <f t="shared" si="0"/>
        <v>0</v>
      </c>
      <c r="F23" s="82">
        <v>0</v>
      </c>
      <c r="G23" s="82">
        <v>0</v>
      </c>
      <c r="H23" s="83">
        <f t="shared" si="1"/>
        <v>0</v>
      </c>
    </row>
    <row r="24" spans="1:8" x14ac:dyDescent="0.25">
      <c r="A24" s="80">
        <v>9</v>
      </c>
      <c r="B24" s="88" t="s">
        <v>105</v>
      </c>
      <c r="C24" s="82">
        <f>SUM(C25:C26)</f>
        <v>15468331.68</v>
      </c>
      <c r="D24" s="82">
        <f>SUM(D25:D26)</f>
        <v>0</v>
      </c>
      <c r="E24" s="83">
        <f t="shared" si="0"/>
        <v>15468331.68</v>
      </c>
      <c r="F24" s="82">
        <f>SUM(F25:F26)</f>
        <v>20537031.460000005</v>
      </c>
      <c r="G24" s="82">
        <f>SUM(G25:G26)</f>
        <v>0</v>
      </c>
      <c r="H24" s="83">
        <f t="shared" si="1"/>
        <v>20537031.460000005</v>
      </c>
    </row>
    <row r="25" spans="1:8" x14ac:dyDescent="0.25">
      <c r="A25" s="80">
        <v>9.1</v>
      </c>
      <c r="B25" s="94" t="s">
        <v>106</v>
      </c>
      <c r="C25" s="82">
        <v>15468331.68</v>
      </c>
      <c r="D25" s="82">
        <v>0</v>
      </c>
      <c r="E25" s="83">
        <f t="shared" si="0"/>
        <v>15468331.68</v>
      </c>
      <c r="F25" s="82">
        <v>16089099.260000004</v>
      </c>
      <c r="G25" s="82">
        <v>0</v>
      </c>
      <c r="H25" s="83">
        <f t="shared" si="1"/>
        <v>16089099.260000004</v>
      </c>
    </row>
    <row r="26" spans="1:8" x14ac:dyDescent="0.25">
      <c r="A26" s="80">
        <v>9.1999999999999993</v>
      </c>
      <c r="B26" s="94" t="s">
        <v>107</v>
      </c>
      <c r="C26" s="82">
        <v>0</v>
      </c>
      <c r="D26" s="82">
        <v>0</v>
      </c>
      <c r="E26" s="83">
        <f t="shared" si="0"/>
        <v>0</v>
      </c>
      <c r="F26" s="82">
        <v>4447932.2</v>
      </c>
      <c r="G26" s="82">
        <v>0</v>
      </c>
      <c r="H26" s="83">
        <f t="shared" si="1"/>
        <v>4447932.2</v>
      </c>
    </row>
    <row r="27" spans="1:8" x14ac:dyDescent="0.25">
      <c r="A27" s="80">
        <v>10</v>
      </c>
      <c r="B27" s="88" t="s">
        <v>108</v>
      </c>
      <c r="C27" s="82">
        <f>SUM(C28:C29)</f>
        <v>5530847.5099999979</v>
      </c>
      <c r="D27" s="82">
        <f>SUM(D28:D29)</f>
        <v>0</v>
      </c>
      <c r="E27" s="83">
        <f t="shared" si="0"/>
        <v>5530847.5099999979</v>
      </c>
      <c r="F27" s="82">
        <f>SUM(F28:F29)</f>
        <v>4565182.33</v>
      </c>
      <c r="G27" s="82">
        <f>SUM(G28:G29)</f>
        <v>0</v>
      </c>
      <c r="H27" s="83">
        <f t="shared" si="1"/>
        <v>4565182.33</v>
      </c>
    </row>
    <row r="28" spans="1:8" x14ac:dyDescent="0.25">
      <c r="A28" s="80">
        <v>10.1</v>
      </c>
      <c r="B28" s="94" t="s">
        <v>109</v>
      </c>
      <c r="C28" s="82">
        <v>0</v>
      </c>
      <c r="D28" s="82">
        <v>0</v>
      </c>
      <c r="E28" s="83">
        <f t="shared" si="0"/>
        <v>0</v>
      </c>
      <c r="F28" s="82">
        <v>0</v>
      </c>
      <c r="G28" s="82">
        <v>0</v>
      </c>
      <c r="H28" s="83">
        <f t="shared" si="1"/>
        <v>0</v>
      </c>
    </row>
    <row r="29" spans="1:8" x14ac:dyDescent="0.25">
      <c r="A29" s="80">
        <v>10.199999999999999</v>
      </c>
      <c r="B29" s="94" t="s">
        <v>110</v>
      </c>
      <c r="C29" s="82">
        <v>5530847.5099999979</v>
      </c>
      <c r="D29" s="82">
        <v>0</v>
      </c>
      <c r="E29" s="83">
        <f t="shared" si="0"/>
        <v>5530847.5099999979</v>
      </c>
      <c r="F29" s="82">
        <v>4565182.33</v>
      </c>
      <c r="G29" s="82">
        <v>0</v>
      </c>
      <c r="H29" s="83">
        <f t="shared" si="1"/>
        <v>4565182.33</v>
      </c>
    </row>
    <row r="30" spans="1:8" x14ac:dyDescent="0.25">
      <c r="A30" s="80">
        <v>11</v>
      </c>
      <c r="B30" s="88" t="s">
        <v>111</v>
      </c>
      <c r="C30" s="82">
        <f>SUM(C31:C32)</f>
        <v>1551836.34</v>
      </c>
      <c r="D30" s="82">
        <f>SUM(D31:D32)</f>
        <v>0</v>
      </c>
      <c r="E30" s="83">
        <f t="shared" si="0"/>
        <v>1551836.34</v>
      </c>
      <c r="F30" s="82">
        <f>SUM(F31:F32)</f>
        <v>1607538.78</v>
      </c>
      <c r="G30" s="82">
        <f>SUM(G31:G32)</f>
        <v>0</v>
      </c>
      <c r="H30" s="83">
        <f t="shared" si="1"/>
        <v>1607538.78</v>
      </c>
    </row>
    <row r="31" spans="1:8" x14ac:dyDescent="0.25">
      <c r="A31" s="80">
        <v>11.1</v>
      </c>
      <c r="B31" s="94" t="s">
        <v>112</v>
      </c>
      <c r="C31" s="82">
        <v>1551836.34</v>
      </c>
      <c r="D31" s="82">
        <v>0</v>
      </c>
      <c r="E31" s="83">
        <f t="shared" si="0"/>
        <v>1551836.34</v>
      </c>
      <c r="F31" s="82">
        <v>1607538.78</v>
      </c>
      <c r="G31" s="82">
        <v>0</v>
      </c>
      <c r="H31" s="83">
        <f t="shared" si="1"/>
        <v>1607538.78</v>
      </c>
    </row>
    <row r="32" spans="1:8" x14ac:dyDescent="0.25">
      <c r="A32" s="80">
        <v>11.2</v>
      </c>
      <c r="B32" s="94" t="s">
        <v>113</v>
      </c>
      <c r="C32" s="82">
        <v>0</v>
      </c>
      <c r="D32" s="82">
        <v>0</v>
      </c>
      <c r="E32" s="83">
        <f t="shared" si="0"/>
        <v>0</v>
      </c>
      <c r="F32" s="82">
        <v>0</v>
      </c>
      <c r="G32" s="82">
        <v>0</v>
      </c>
      <c r="H32" s="83">
        <f t="shared" si="1"/>
        <v>0</v>
      </c>
    </row>
    <row r="33" spans="1:8" x14ac:dyDescent="0.25">
      <c r="A33" s="80">
        <v>13</v>
      </c>
      <c r="B33" s="88" t="s">
        <v>114</v>
      </c>
      <c r="C33" s="82">
        <v>16966852.289999995</v>
      </c>
      <c r="D33" s="82">
        <v>4585913.9900000021</v>
      </c>
      <c r="E33" s="83">
        <f t="shared" si="0"/>
        <v>21552766.279999997</v>
      </c>
      <c r="F33" s="82">
        <v>21177018.740000002</v>
      </c>
      <c r="G33" s="82">
        <v>37504602.18999999</v>
      </c>
      <c r="H33" s="83">
        <f t="shared" si="1"/>
        <v>58681620.929999992</v>
      </c>
    </row>
    <row r="34" spans="1:8" x14ac:dyDescent="0.25">
      <c r="A34" s="80">
        <v>13.1</v>
      </c>
      <c r="B34" s="95" t="s">
        <v>115</v>
      </c>
      <c r="C34" s="82">
        <v>13135475.309999999</v>
      </c>
      <c r="D34" s="82">
        <v>0</v>
      </c>
      <c r="E34" s="83">
        <f t="shared" si="0"/>
        <v>13135475.309999999</v>
      </c>
      <c r="F34" s="82">
        <v>13285016.380000001</v>
      </c>
      <c r="G34" s="82">
        <v>0</v>
      </c>
      <c r="H34" s="83">
        <f t="shared" si="1"/>
        <v>13285016.380000001</v>
      </c>
    </row>
    <row r="35" spans="1:8" x14ac:dyDescent="0.25">
      <c r="A35" s="80">
        <v>13.2</v>
      </c>
      <c r="B35" s="95" t="s">
        <v>116</v>
      </c>
      <c r="C35" s="82">
        <v>0</v>
      </c>
      <c r="D35" s="82">
        <v>0</v>
      </c>
      <c r="E35" s="83">
        <f t="shared" si="0"/>
        <v>0</v>
      </c>
      <c r="F35" s="82">
        <v>0</v>
      </c>
      <c r="G35" s="82">
        <v>0</v>
      </c>
      <c r="H35" s="83">
        <f t="shared" si="1"/>
        <v>0</v>
      </c>
    </row>
    <row r="36" spans="1:8" x14ac:dyDescent="0.25">
      <c r="A36" s="80">
        <v>14</v>
      </c>
      <c r="B36" s="96" t="s">
        <v>117</v>
      </c>
      <c r="C36" s="82">
        <f>SUM(C7,C11,C13,C14,C15,C19,C22,C23,C24,C27,C30,C33)</f>
        <v>283243001.30234605</v>
      </c>
      <c r="D36" s="82">
        <f>SUM(D7,D11,D13,D14,D15,D19,D22,D23,D24,D27,D30,D33)</f>
        <v>596539013.93266296</v>
      </c>
      <c r="E36" s="83">
        <f t="shared" si="0"/>
        <v>879782015.23500896</v>
      </c>
      <c r="F36" s="82">
        <f>SUM(F7,F11,F13,F14,F15,F19,F22,F23,F24,F27,F30,F33)</f>
        <v>316130374.21467459</v>
      </c>
      <c r="G36" s="82">
        <f>SUM(G7,G11,G13,G14,G15,G19,G22,G23,G24,G27,G30,G33)</f>
        <v>725668356.26059687</v>
      </c>
      <c r="H36" s="83">
        <f t="shared" si="1"/>
        <v>1041798730.4752715</v>
      </c>
    </row>
    <row r="37" spans="1:8" ht="22.5" customHeight="1" x14ac:dyDescent="0.25">
      <c r="A37" s="80"/>
      <c r="B37" s="97" t="s">
        <v>118</v>
      </c>
      <c r="C37" s="752"/>
      <c r="D37" s="753"/>
      <c r="E37" s="753"/>
      <c r="F37" s="753"/>
      <c r="G37" s="753"/>
      <c r="H37" s="754"/>
    </row>
    <row r="38" spans="1:8" x14ac:dyDescent="0.25">
      <c r="A38" s="80">
        <v>15</v>
      </c>
      <c r="B38" s="98" t="s">
        <v>119</v>
      </c>
      <c r="C38" s="82">
        <v>41256</v>
      </c>
      <c r="D38" s="82">
        <v>0</v>
      </c>
      <c r="E38" s="83">
        <f>C38+D38</f>
        <v>41256</v>
      </c>
      <c r="F38" s="82">
        <v>0</v>
      </c>
      <c r="G38" s="82">
        <v>0</v>
      </c>
      <c r="H38" s="83">
        <f>F38+G38</f>
        <v>0</v>
      </c>
    </row>
    <row r="39" spans="1:8" x14ac:dyDescent="0.25">
      <c r="A39" s="80">
        <v>15.1</v>
      </c>
      <c r="B39" s="86" t="s">
        <v>95</v>
      </c>
      <c r="C39" s="82">
        <v>0</v>
      </c>
      <c r="D39" s="82">
        <v>0</v>
      </c>
      <c r="E39" s="83">
        <f t="shared" ref="E39:E53" si="2">C39+D39</f>
        <v>0</v>
      </c>
      <c r="F39" s="82">
        <v>0</v>
      </c>
      <c r="G39" s="82">
        <v>0</v>
      </c>
      <c r="H39" s="83">
        <f t="shared" ref="H39:H53" si="3">F39+G39</f>
        <v>0</v>
      </c>
    </row>
    <row r="40" spans="1:8" ht="24" customHeight="1" x14ac:dyDescent="0.25">
      <c r="A40" s="80">
        <v>16</v>
      </c>
      <c r="B40" s="92" t="s">
        <v>120</v>
      </c>
      <c r="C40" s="82">
        <v>0</v>
      </c>
      <c r="D40" s="82">
        <v>0</v>
      </c>
      <c r="E40" s="83">
        <f t="shared" si="2"/>
        <v>0</v>
      </c>
      <c r="F40" s="82">
        <v>0</v>
      </c>
      <c r="G40" s="82">
        <v>0</v>
      </c>
      <c r="H40" s="83">
        <f t="shared" si="3"/>
        <v>0</v>
      </c>
    </row>
    <row r="41" spans="1:8" ht="21" x14ac:dyDescent="0.25">
      <c r="A41" s="80">
        <v>17</v>
      </c>
      <c r="B41" s="92" t="s">
        <v>121</v>
      </c>
      <c r="C41" s="82">
        <v>75241302.929999977</v>
      </c>
      <c r="D41" s="82">
        <v>563388487.84000003</v>
      </c>
      <c r="E41" s="83">
        <f t="shared" si="2"/>
        <v>638629790.76999998</v>
      </c>
      <c r="F41" s="82">
        <f>SUM(F42:F45)</f>
        <v>154783186.49999997</v>
      </c>
      <c r="G41" s="82">
        <f>SUM(G42:G45)</f>
        <v>697442479.82999992</v>
      </c>
      <c r="H41" s="83">
        <f t="shared" si="3"/>
        <v>852225666.32999992</v>
      </c>
    </row>
    <row r="42" spans="1:8" x14ac:dyDescent="0.25">
      <c r="A42" s="80">
        <v>17.100000000000001</v>
      </c>
      <c r="B42" s="99" t="s">
        <v>122</v>
      </c>
      <c r="C42" s="82">
        <v>71416996.689999983</v>
      </c>
      <c r="D42" s="82">
        <v>535005919.91000003</v>
      </c>
      <c r="E42" s="83">
        <f t="shared" si="2"/>
        <v>606422916.60000002</v>
      </c>
      <c r="F42" s="82">
        <v>148190155.70999998</v>
      </c>
      <c r="G42" s="82">
        <v>679938510.86999989</v>
      </c>
      <c r="H42" s="83">
        <f t="shared" si="3"/>
        <v>828128666.57999992</v>
      </c>
    </row>
    <row r="43" spans="1:8" x14ac:dyDescent="0.25">
      <c r="A43" s="80">
        <v>17.2</v>
      </c>
      <c r="B43" s="84" t="s">
        <v>123</v>
      </c>
      <c r="C43" s="82">
        <v>0</v>
      </c>
      <c r="D43" s="82">
        <v>0</v>
      </c>
      <c r="E43" s="83">
        <f t="shared" si="2"/>
        <v>0</v>
      </c>
      <c r="F43" s="82">
        <v>0</v>
      </c>
      <c r="G43" s="82">
        <v>0</v>
      </c>
      <c r="H43" s="83">
        <f t="shared" si="3"/>
        <v>0</v>
      </c>
    </row>
    <row r="44" spans="1:8" x14ac:dyDescent="0.25">
      <c r="A44" s="80">
        <v>17.3</v>
      </c>
      <c r="B44" s="99" t="s">
        <v>124</v>
      </c>
      <c r="C44" s="82">
        <v>0</v>
      </c>
      <c r="D44" s="82">
        <v>24584596.530000001</v>
      </c>
      <c r="E44" s="83">
        <f t="shared" si="2"/>
        <v>24584596.530000001</v>
      </c>
      <c r="F44" s="82">
        <v>0</v>
      </c>
      <c r="G44" s="82">
        <v>12343719.620000001</v>
      </c>
      <c r="H44" s="83">
        <f t="shared" si="3"/>
        <v>12343719.620000001</v>
      </c>
    </row>
    <row r="45" spans="1:8" x14ac:dyDescent="0.25">
      <c r="A45" s="80">
        <v>17.399999999999999</v>
      </c>
      <c r="B45" s="99" t="s">
        <v>125</v>
      </c>
      <c r="C45" s="82">
        <v>3824306.24</v>
      </c>
      <c r="D45" s="82">
        <v>3797971.3999999994</v>
      </c>
      <c r="E45" s="83">
        <f t="shared" si="2"/>
        <v>7622277.6399999997</v>
      </c>
      <c r="F45" s="82">
        <v>6593030.790000001</v>
      </c>
      <c r="G45" s="82">
        <v>5160249.3400000017</v>
      </c>
      <c r="H45" s="83">
        <f t="shared" si="3"/>
        <v>11753280.130000003</v>
      </c>
    </row>
    <row r="46" spans="1:8" x14ac:dyDescent="0.25">
      <c r="A46" s="80">
        <v>18</v>
      </c>
      <c r="B46" s="100" t="s">
        <v>126</v>
      </c>
      <c r="C46" s="82">
        <v>175896.0899745338</v>
      </c>
      <c r="D46" s="82">
        <v>507018.53002546635</v>
      </c>
      <c r="E46" s="83">
        <f t="shared" si="2"/>
        <v>682914.62000000011</v>
      </c>
      <c r="F46" s="82">
        <v>227765.86172024652</v>
      </c>
      <c r="G46" s="82">
        <v>232838.42827975375</v>
      </c>
      <c r="H46" s="83">
        <f t="shared" si="3"/>
        <v>460604.29000000027</v>
      </c>
    </row>
    <row r="47" spans="1:8" x14ac:dyDescent="0.25">
      <c r="A47" s="80">
        <v>19</v>
      </c>
      <c r="B47" s="100" t="s">
        <v>127</v>
      </c>
      <c r="C47" s="82">
        <v>6715439.1400000006</v>
      </c>
      <c r="D47" s="82">
        <v>0</v>
      </c>
      <c r="E47" s="83">
        <f t="shared" si="2"/>
        <v>6715439.1400000006</v>
      </c>
      <c r="F47" s="82">
        <f>SUM(F48:F49)</f>
        <v>2530296.2000000002</v>
      </c>
      <c r="G47" s="82">
        <f>SUM(G48:G49)</f>
        <v>0</v>
      </c>
      <c r="H47" s="83">
        <f t="shared" si="3"/>
        <v>2530296.2000000002</v>
      </c>
    </row>
    <row r="48" spans="1:8" x14ac:dyDescent="0.25">
      <c r="A48" s="80">
        <v>19.100000000000001</v>
      </c>
      <c r="B48" s="101" t="s">
        <v>128</v>
      </c>
      <c r="C48" s="82">
        <v>6701945.8700000001</v>
      </c>
      <c r="D48" s="82">
        <v>0</v>
      </c>
      <c r="E48" s="83">
        <f t="shared" si="2"/>
        <v>6701945.8700000001</v>
      </c>
      <c r="F48" s="82">
        <v>1213779</v>
      </c>
      <c r="G48" s="82">
        <v>0</v>
      </c>
      <c r="H48" s="83">
        <f t="shared" si="3"/>
        <v>1213779</v>
      </c>
    </row>
    <row r="49" spans="1:8" x14ac:dyDescent="0.25">
      <c r="A49" s="80">
        <v>19.2</v>
      </c>
      <c r="B49" s="102" t="s">
        <v>129</v>
      </c>
      <c r="C49" s="82">
        <v>13493.270000000019</v>
      </c>
      <c r="D49" s="82">
        <v>0</v>
      </c>
      <c r="E49" s="83">
        <f t="shared" si="2"/>
        <v>13493.270000000019</v>
      </c>
      <c r="F49" s="82">
        <v>1316517.2</v>
      </c>
      <c r="G49" s="82">
        <v>0</v>
      </c>
      <c r="H49" s="83">
        <f t="shared" si="3"/>
        <v>1316517.2</v>
      </c>
    </row>
    <row r="50" spans="1:8" x14ac:dyDescent="0.25">
      <c r="A50" s="80">
        <v>20</v>
      </c>
      <c r="B50" s="96" t="s">
        <v>130</v>
      </c>
      <c r="C50" s="82">
        <v>0</v>
      </c>
      <c r="D50" s="82">
        <v>26849957.5</v>
      </c>
      <c r="E50" s="83">
        <f t="shared" si="2"/>
        <v>26849957.5</v>
      </c>
      <c r="F50" s="82">
        <v>0</v>
      </c>
      <c r="G50" s="82">
        <v>28422880</v>
      </c>
      <c r="H50" s="83">
        <f t="shared" si="3"/>
        <v>28422880</v>
      </c>
    </row>
    <row r="51" spans="1:8" x14ac:dyDescent="0.25">
      <c r="A51" s="80">
        <v>21</v>
      </c>
      <c r="B51" s="85" t="s">
        <v>131</v>
      </c>
      <c r="C51" s="82">
        <v>4075660.3699999996</v>
      </c>
      <c r="D51" s="82">
        <v>0</v>
      </c>
      <c r="E51" s="83">
        <f t="shared" si="2"/>
        <v>4075660.3699999996</v>
      </c>
      <c r="F51" s="82">
        <v>3152972.47</v>
      </c>
      <c r="G51" s="82">
        <v>0</v>
      </c>
      <c r="H51" s="83">
        <f t="shared" si="3"/>
        <v>3152972.47</v>
      </c>
    </row>
    <row r="52" spans="1:8" x14ac:dyDescent="0.25">
      <c r="A52" s="80">
        <v>21.1</v>
      </c>
      <c r="B52" s="84" t="s">
        <v>132</v>
      </c>
      <c r="C52" s="82">
        <v>0</v>
      </c>
      <c r="D52" s="82">
        <v>0</v>
      </c>
      <c r="E52" s="83">
        <f t="shared" si="2"/>
        <v>0</v>
      </c>
      <c r="F52" s="82">
        <v>0</v>
      </c>
      <c r="G52" s="82">
        <v>0</v>
      </c>
      <c r="H52" s="83">
        <f t="shared" si="3"/>
        <v>0</v>
      </c>
    </row>
    <row r="53" spans="1:8" x14ac:dyDescent="0.25">
      <c r="A53" s="80">
        <v>22</v>
      </c>
      <c r="B53" s="96" t="s">
        <v>133</v>
      </c>
      <c r="C53" s="82">
        <f>SUM(C38,C40,C41,C46,C47,C50,C51)</f>
        <v>86249554.52997452</v>
      </c>
      <c r="D53" s="82">
        <f>SUM(D38,D40,D41,D46,D47,D50,D51)</f>
        <v>590745463.87002552</v>
      </c>
      <c r="E53" s="83">
        <f t="shared" si="2"/>
        <v>676995018.4000001</v>
      </c>
      <c r="F53" s="82">
        <f>SUM(F38,F40,F41,F46,F47,F50,F51)</f>
        <v>160694221.03172019</v>
      </c>
      <c r="G53" s="82">
        <f>SUM(G38,G40,G41,G46,G47,G50,G51)</f>
        <v>726098198.25827968</v>
      </c>
      <c r="H53" s="83">
        <f t="shared" si="3"/>
        <v>886792419.28999984</v>
      </c>
    </row>
    <row r="54" spans="1:8" ht="24" customHeight="1" x14ac:dyDescent="0.25">
      <c r="A54" s="80"/>
      <c r="B54" s="97" t="s">
        <v>134</v>
      </c>
      <c r="C54" s="752"/>
      <c r="D54" s="753"/>
      <c r="E54" s="753"/>
      <c r="F54" s="753"/>
      <c r="G54" s="753"/>
      <c r="H54" s="754"/>
    </row>
    <row r="55" spans="1:8" x14ac:dyDescent="0.25">
      <c r="A55" s="80">
        <v>23</v>
      </c>
      <c r="B55" s="96" t="s">
        <v>135</v>
      </c>
      <c r="C55" s="82">
        <v>76000000</v>
      </c>
      <c r="D55" s="82">
        <v>0</v>
      </c>
      <c r="E55" s="83">
        <f>C55+D55</f>
        <v>76000000</v>
      </c>
      <c r="F55" s="82">
        <v>76000000</v>
      </c>
      <c r="G55" s="82">
        <v>0</v>
      </c>
      <c r="H55" s="83">
        <f>F55+G55</f>
        <v>76000000</v>
      </c>
    </row>
    <row r="56" spans="1:8" x14ac:dyDescent="0.25">
      <c r="A56" s="80">
        <v>24</v>
      </c>
      <c r="B56" s="96" t="s">
        <v>136</v>
      </c>
      <c r="C56" s="82">
        <v>30000000</v>
      </c>
      <c r="D56" s="82">
        <v>0</v>
      </c>
      <c r="E56" s="83">
        <f t="shared" ref="E56:E69" si="4">C56+D56</f>
        <v>30000000</v>
      </c>
      <c r="F56" s="82">
        <v>0</v>
      </c>
      <c r="G56" s="82">
        <v>0</v>
      </c>
      <c r="H56" s="83">
        <f t="shared" ref="H56:H69" si="5">F56+G56</f>
        <v>0</v>
      </c>
    </row>
    <row r="57" spans="1:8" x14ac:dyDescent="0.25">
      <c r="A57" s="80">
        <v>25</v>
      </c>
      <c r="B57" s="103" t="s">
        <v>137</v>
      </c>
      <c r="C57" s="82">
        <v>0</v>
      </c>
      <c r="D57" s="82">
        <v>0</v>
      </c>
      <c r="E57" s="83">
        <f t="shared" si="4"/>
        <v>0</v>
      </c>
      <c r="F57" s="82">
        <v>0</v>
      </c>
      <c r="G57" s="82">
        <v>0</v>
      </c>
      <c r="H57" s="83">
        <f t="shared" si="5"/>
        <v>0</v>
      </c>
    </row>
    <row r="58" spans="1:8" x14ac:dyDescent="0.25">
      <c r="A58" s="80">
        <v>26</v>
      </c>
      <c r="B58" s="100" t="s">
        <v>138</v>
      </c>
      <c r="C58" s="82">
        <v>0</v>
      </c>
      <c r="D58" s="82">
        <v>0</v>
      </c>
      <c r="E58" s="83">
        <f t="shared" si="4"/>
        <v>0</v>
      </c>
      <c r="F58" s="82">
        <v>0</v>
      </c>
      <c r="G58" s="82">
        <v>0</v>
      </c>
      <c r="H58" s="83">
        <f t="shared" si="5"/>
        <v>0</v>
      </c>
    </row>
    <row r="59" spans="1:8" ht="21" x14ac:dyDescent="0.25">
      <c r="A59" s="80">
        <v>27</v>
      </c>
      <c r="B59" s="100" t="s">
        <v>139</v>
      </c>
      <c r="C59" s="82">
        <f>SUM(C60:C61)</f>
        <v>0</v>
      </c>
      <c r="D59" s="82">
        <f>SUM(D60:D61)</f>
        <v>0</v>
      </c>
      <c r="E59" s="83">
        <f t="shared" si="4"/>
        <v>0</v>
      </c>
      <c r="F59" s="82">
        <v>0</v>
      </c>
      <c r="G59" s="82">
        <v>0</v>
      </c>
      <c r="H59" s="83">
        <f t="shared" si="5"/>
        <v>0</v>
      </c>
    </row>
    <row r="60" spans="1:8" x14ac:dyDescent="0.25">
      <c r="A60" s="80">
        <v>27.1</v>
      </c>
      <c r="B60" s="104" t="s">
        <v>140</v>
      </c>
      <c r="C60" s="82">
        <v>0</v>
      </c>
      <c r="D60" s="82">
        <v>0</v>
      </c>
      <c r="E60" s="83">
        <f t="shared" si="4"/>
        <v>0</v>
      </c>
      <c r="F60" s="82">
        <v>0</v>
      </c>
      <c r="G60" s="82">
        <v>0</v>
      </c>
      <c r="H60" s="83">
        <f t="shared" si="5"/>
        <v>0</v>
      </c>
    </row>
    <row r="61" spans="1:8" x14ac:dyDescent="0.25">
      <c r="A61" s="80">
        <v>27.2</v>
      </c>
      <c r="B61" s="99" t="s">
        <v>141</v>
      </c>
      <c r="C61" s="82">
        <v>0</v>
      </c>
      <c r="D61" s="82">
        <v>0</v>
      </c>
      <c r="E61" s="83">
        <f t="shared" si="4"/>
        <v>0</v>
      </c>
      <c r="F61" s="82">
        <v>0</v>
      </c>
      <c r="G61" s="82">
        <v>0</v>
      </c>
      <c r="H61" s="83">
        <f t="shared" si="5"/>
        <v>0</v>
      </c>
    </row>
    <row r="62" spans="1:8" x14ac:dyDescent="0.25">
      <c r="A62" s="80">
        <v>28</v>
      </c>
      <c r="B62" s="85" t="s">
        <v>142</v>
      </c>
      <c r="C62" s="82">
        <v>0</v>
      </c>
      <c r="D62" s="82">
        <v>0</v>
      </c>
      <c r="E62" s="83">
        <f t="shared" si="4"/>
        <v>0</v>
      </c>
      <c r="F62" s="82">
        <v>0</v>
      </c>
      <c r="G62" s="82">
        <v>0</v>
      </c>
      <c r="H62" s="83">
        <f t="shared" si="5"/>
        <v>0</v>
      </c>
    </row>
    <row r="63" spans="1:8" x14ac:dyDescent="0.25">
      <c r="A63" s="80">
        <v>29</v>
      </c>
      <c r="B63" s="100" t="s">
        <v>143</v>
      </c>
      <c r="C63" s="82">
        <f>SUM(C64:C66)</f>
        <v>1846072.25</v>
      </c>
      <c r="D63" s="82">
        <f>SUM(D64:D66)</f>
        <v>0</v>
      </c>
      <c r="E63" s="83">
        <f t="shared" si="4"/>
        <v>1846072.25</v>
      </c>
      <c r="F63" s="82">
        <f>SUM(F64:F66)</f>
        <v>1941105.6600000001</v>
      </c>
      <c r="G63" s="82">
        <f>SUM(G64:G66)</f>
        <v>0</v>
      </c>
      <c r="H63" s="83">
        <f t="shared" si="5"/>
        <v>1941105.6600000001</v>
      </c>
    </row>
    <row r="64" spans="1:8" x14ac:dyDescent="0.25">
      <c r="A64" s="80">
        <v>29.1</v>
      </c>
      <c r="B64" s="91" t="s">
        <v>144</v>
      </c>
      <c r="C64" s="82">
        <v>1846072.25</v>
      </c>
      <c r="D64" s="82">
        <v>0</v>
      </c>
      <c r="E64" s="83">
        <f t="shared" si="4"/>
        <v>1846072.25</v>
      </c>
      <c r="F64" s="82">
        <v>1941105.6600000001</v>
      </c>
      <c r="G64" s="82">
        <v>0</v>
      </c>
      <c r="H64" s="83">
        <f t="shared" si="5"/>
        <v>1941105.6600000001</v>
      </c>
    </row>
    <row r="65" spans="1:8" ht="24.95" customHeight="1" x14ac:dyDescent="0.25">
      <c r="A65" s="80">
        <v>29.2</v>
      </c>
      <c r="B65" s="104" t="s">
        <v>145</v>
      </c>
      <c r="C65" s="82">
        <v>0</v>
      </c>
      <c r="D65" s="82">
        <v>0</v>
      </c>
      <c r="E65" s="83">
        <f t="shared" si="4"/>
        <v>0</v>
      </c>
      <c r="F65" s="82">
        <v>0</v>
      </c>
      <c r="G65" s="82">
        <v>0</v>
      </c>
      <c r="H65" s="83">
        <f t="shared" si="5"/>
        <v>0</v>
      </c>
    </row>
    <row r="66" spans="1:8" ht="22.5" customHeight="1" x14ac:dyDescent="0.25">
      <c r="A66" s="80">
        <v>29.3</v>
      </c>
      <c r="B66" s="94" t="s">
        <v>146</v>
      </c>
      <c r="C66" s="82">
        <v>0</v>
      </c>
      <c r="D66" s="82">
        <v>0</v>
      </c>
      <c r="E66" s="83">
        <f t="shared" si="4"/>
        <v>0</v>
      </c>
      <c r="F66" s="82">
        <v>0</v>
      </c>
      <c r="G66" s="82">
        <v>0</v>
      </c>
      <c r="H66" s="83">
        <f t="shared" si="5"/>
        <v>0</v>
      </c>
    </row>
    <row r="67" spans="1:8" x14ac:dyDescent="0.25">
      <c r="A67" s="80">
        <v>30</v>
      </c>
      <c r="B67" s="88" t="s">
        <v>147</v>
      </c>
      <c r="C67" s="82">
        <v>94940924.590000033</v>
      </c>
      <c r="D67" s="82">
        <v>0</v>
      </c>
      <c r="E67" s="83">
        <f t="shared" si="4"/>
        <v>94940924.590000033</v>
      </c>
      <c r="F67" s="82">
        <v>77065205.529999942</v>
      </c>
      <c r="G67" s="82">
        <v>0</v>
      </c>
      <c r="H67" s="83">
        <f t="shared" si="5"/>
        <v>77065205.529999942</v>
      </c>
    </row>
    <row r="68" spans="1:8" x14ac:dyDescent="0.25">
      <c r="A68" s="80">
        <v>31</v>
      </c>
      <c r="B68" s="105" t="s">
        <v>148</v>
      </c>
      <c r="C68" s="82">
        <f>SUM(C55,C56,C57,C58,C59,C62,C63,C67)</f>
        <v>202786996.84000003</v>
      </c>
      <c r="D68" s="82">
        <f>SUM(D55,D56,D57,D58,D59,D62,D63,D67)</f>
        <v>0</v>
      </c>
      <c r="E68" s="83">
        <f t="shared" si="4"/>
        <v>202786996.84000003</v>
      </c>
      <c r="F68" s="82">
        <f>SUM(F55,F56,F57,F58,F59,F62,F63,F67)</f>
        <v>155006311.18999994</v>
      </c>
      <c r="G68" s="82">
        <f>SUM(G55,G56,G57,G58,G59,G62,G63,G67)</f>
        <v>0</v>
      </c>
      <c r="H68" s="83">
        <f t="shared" si="5"/>
        <v>155006311.18999994</v>
      </c>
    </row>
    <row r="69" spans="1:8" x14ac:dyDescent="0.25">
      <c r="A69" s="80">
        <v>32</v>
      </c>
      <c r="B69" s="106" t="s">
        <v>149</v>
      </c>
      <c r="C69" s="82">
        <f>SUM(C53,C68)</f>
        <v>289036551.36997455</v>
      </c>
      <c r="D69" s="82">
        <f>SUM(D53,D68)</f>
        <v>590745463.87002552</v>
      </c>
      <c r="E69" s="83">
        <f t="shared" si="4"/>
        <v>879782015.24000001</v>
      </c>
      <c r="F69" s="82">
        <f>SUM(F53,F68)</f>
        <v>315700532.2217201</v>
      </c>
      <c r="G69" s="82">
        <f>SUM(G53,G68)</f>
        <v>726098198.25827968</v>
      </c>
      <c r="H69" s="83">
        <f t="shared" si="5"/>
        <v>1041798730.4799998</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80" zoomScaleNormal="80" workbookViewId="0">
      <selection activeCell="B27" sqref="B27:C27"/>
    </sheetView>
  </sheetViews>
  <sheetFormatPr defaultColWidth="43.5703125" defaultRowHeight="11.25" x14ac:dyDescent="0.2"/>
  <cols>
    <col min="1" max="1" width="8" style="726" customWidth="1"/>
    <col min="2" max="2" width="66.140625" style="742" customWidth="1"/>
    <col min="3" max="3" width="131.42578125" style="743" customWidth="1"/>
    <col min="4" max="5" width="10.28515625" style="673" customWidth="1"/>
    <col min="6" max="6" width="67.5703125" style="673" customWidth="1"/>
    <col min="7" max="16384" width="43.5703125" style="673"/>
  </cols>
  <sheetData>
    <row r="1" spans="1:3" ht="12.75" thickTop="1" thickBot="1" x14ac:dyDescent="0.25">
      <c r="A1" s="928" t="s">
        <v>705</v>
      </c>
      <c r="B1" s="929"/>
      <c r="C1" s="930"/>
    </row>
    <row r="2" spans="1:3" ht="26.25" customHeight="1" x14ac:dyDescent="0.2">
      <c r="A2" s="674"/>
      <c r="B2" s="881" t="s">
        <v>706</v>
      </c>
      <c r="C2" s="881"/>
    </row>
    <row r="3" spans="1:3" s="676" customFormat="1" ht="11.25" customHeight="1" x14ac:dyDescent="0.2">
      <c r="A3" s="675"/>
      <c r="B3" s="881" t="s">
        <v>707</v>
      </c>
      <c r="C3" s="881"/>
    </row>
    <row r="4" spans="1:3" ht="12" customHeight="1" thickBot="1" x14ac:dyDescent="0.25">
      <c r="A4" s="908" t="s">
        <v>708</v>
      </c>
      <c r="B4" s="909"/>
      <c r="C4" s="910"/>
    </row>
    <row r="5" spans="1:3" ht="12" thickTop="1" x14ac:dyDescent="0.2">
      <c r="A5" s="677"/>
      <c r="B5" s="904" t="s">
        <v>709</v>
      </c>
      <c r="C5" s="905"/>
    </row>
    <row r="6" spans="1:3" x14ac:dyDescent="0.2">
      <c r="A6" s="674"/>
      <c r="B6" s="884" t="s">
        <v>710</v>
      </c>
      <c r="C6" s="885"/>
    </row>
    <row r="7" spans="1:3" x14ac:dyDescent="0.2">
      <c r="A7" s="674"/>
      <c r="B7" s="884" t="s">
        <v>711</v>
      </c>
      <c r="C7" s="885"/>
    </row>
    <row r="8" spans="1:3" x14ac:dyDescent="0.2">
      <c r="A8" s="674"/>
      <c r="B8" s="884" t="s">
        <v>712</v>
      </c>
      <c r="C8" s="885"/>
    </row>
    <row r="9" spans="1:3" x14ac:dyDescent="0.2">
      <c r="A9" s="674"/>
      <c r="B9" s="926" t="s">
        <v>713</v>
      </c>
      <c r="C9" s="927"/>
    </row>
    <row r="10" spans="1:3" x14ac:dyDescent="0.2">
      <c r="A10" s="674"/>
      <c r="B10" s="922" t="s">
        <v>714</v>
      </c>
      <c r="C10" s="923" t="s">
        <v>714</v>
      </c>
    </row>
    <row r="11" spans="1:3" x14ac:dyDescent="0.2">
      <c r="A11" s="674"/>
      <c r="B11" s="922" t="s">
        <v>715</v>
      </c>
      <c r="C11" s="923" t="s">
        <v>715</v>
      </c>
    </row>
    <row r="12" spans="1:3" x14ac:dyDescent="0.2">
      <c r="A12" s="674"/>
      <c r="B12" s="922" t="s">
        <v>716</v>
      </c>
      <c r="C12" s="923" t="s">
        <v>716</v>
      </c>
    </row>
    <row r="13" spans="1:3" x14ac:dyDescent="0.2">
      <c r="A13" s="674"/>
      <c r="B13" s="922" t="s">
        <v>717</v>
      </c>
      <c r="C13" s="923" t="s">
        <v>717</v>
      </c>
    </row>
    <row r="14" spans="1:3" x14ac:dyDescent="0.2">
      <c r="A14" s="674"/>
      <c r="B14" s="922" t="s">
        <v>718</v>
      </c>
      <c r="C14" s="923" t="s">
        <v>718</v>
      </c>
    </row>
    <row r="15" spans="1:3" ht="21.75" customHeight="1" x14ac:dyDescent="0.2">
      <c r="A15" s="674"/>
      <c r="B15" s="922" t="s">
        <v>719</v>
      </c>
      <c r="C15" s="923" t="s">
        <v>719</v>
      </c>
    </row>
    <row r="16" spans="1:3" x14ac:dyDescent="0.2">
      <c r="A16" s="674"/>
      <c r="B16" s="922" t="s">
        <v>720</v>
      </c>
      <c r="C16" s="923" t="s">
        <v>721</v>
      </c>
    </row>
    <row r="17" spans="1:6" x14ac:dyDescent="0.2">
      <c r="A17" s="674"/>
      <c r="B17" s="922" t="s">
        <v>722</v>
      </c>
      <c r="C17" s="923" t="s">
        <v>723</v>
      </c>
    </row>
    <row r="18" spans="1:6" x14ac:dyDescent="0.2">
      <c r="A18" s="674"/>
      <c r="B18" s="922" t="s">
        <v>724</v>
      </c>
      <c r="C18" s="923" t="s">
        <v>725</v>
      </c>
    </row>
    <row r="19" spans="1:6" x14ac:dyDescent="0.2">
      <c r="A19" s="674"/>
      <c r="B19" s="922" t="s">
        <v>726</v>
      </c>
      <c r="C19" s="923" t="s">
        <v>726</v>
      </c>
    </row>
    <row r="20" spans="1:6" x14ac:dyDescent="0.2">
      <c r="A20" s="674"/>
      <c r="B20" s="924" t="s">
        <v>727</v>
      </c>
      <c r="C20" s="925" t="s">
        <v>728</v>
      </c>
    </row>
    <row r="21" spans="1:6" x14ac:dyDescent="0.2">
      <c r="A21" s="674"/>
      <c r="B21" s="922" t="s">
        <v>729</v>
      </c>
      <c r="C21" s="923" t="s">
        <v>730</v>
      </c>
    </row>
    <row r="22" spans="1:6" ht="23.25" customHeight="1" x14ac:dyDescent="0.2">
      <c r="A22" s="674"/>
      <c r="B22" s="922" t="s">
        <v>731</v>
      </c>
      <c r="C22" s="923" t="s">
        <v>732</v>
      </c>
      <c r="F22" s="678"/>
    </row>
    <row r="23" spans="1:6" x14ac:dyDescent="0.2">
      <c r="A23" s="674"/>
      <c r="B23" s="922" t="s">
        <v>733</v>
      </c>
      <c r="C23" s="923" t="s">
        <v>733</v>
      </c>
    </row>
    <row r="24" spans="1:6" x14ac:dyDescent="0.2">
      <c r="A24" s="674"/>
      <c r="B24" s="922" t="s">
        <v>734</v>
      </c>
      <c r="C24" s="923" t="s">
        <v>735</v>
      </c>
    </row>
    <row r="25" spans="1:6" ht="12" thickBot="1" x14ac:dyDescent="0.25">
      <c r="A25" s="679"/>
      <c r="B25" s="916" t="s">
        <v>736</v>
      </c>
      <c r="C25" s="917"/>
    </row>
    <row r="26" spans="1:6" ht="12.75" thickTop="1" thickBot="1" x14ac:dyDescent="0.25">
      <c r="A26" s="908" t="s">
        <v>737</v>
      </c>
      <c r="B26" s="909"/>
      <c r="C26" s="910"/>
    </row>
    <row r="27" spans="1:6" ht="12.75" thickTop="1" thickBot="1" x14ac:dyDescent="0.25">
      <c r="A27" s="680"/>
      <c r="B27" s="918" t="s">
        <v>738</v>
      </c>
      <c r="C27" s="919"/>
    </row>
    <row r="28" spans="1:6" ht="12.75" thickTop="1" thickBot="1" x14ac:dyDescent="0.25">
      <c r="A28" s="908" t="s">
        <v>739</v>
      </c>
      <c r="B28" s="909"/>
      <c r="C28" s="910"/>
    </row>
    <row r="29" spans="1:6" ht="12" thickTop="1" x14ac:dyDescent="0.2">
      <c r="A29" s="677"/>
      <c r="B29" s="920" t="s">
        <v>740</v>
      </c>
      <c r="C29" s="921" t="s">
        <v>741</v>
      </c>
    </row>
    <row r="30" spans="1:6" x14ac:dyDescent="0.2">
      <c r="A30" s="674"/>
      <c r="B30" s="911" t="s">
        <v>742</v>
      </c>
      <c r="C30" s="912" t="s">
        <v>743</v>
      </c>
    </row>
    <row r="31" spans="1:6" x14ac:dyDescent="0.2">
      <c r="A31" s="674"/>
      <c r="B31" s="911" t="s">
        <v>744</v>
      </c>
      <c r="C31" s="912" t="s">
        <v>745</v>
      </c>
    </row>
    <row r="32" spans="1:6" x14ac:dyDescent="0.2">
      <c r="A32" s="674"/>
      <c r="B32" s="911" t="s">
        <v>746</v>
      </c>
      <c r="C32" s="912" t="s">
        <v>747</v>
      </c>
    </row>
    <row r="33" spans="1:3" x14ac:dyDescent="0.2">
      <c r="A33" s="674"/>
      <c r="B33" s="911" t="s">
        <v>748</v>
      </c>
      <c r="C33" s="912" t="s">
        <v>749</v>
      </c>
    </row>
    <row r="34" spans="1:3" x14ac:dyDescent="0.2">
      <c r="A34" s="674"/>
      <c r="B34" s="911" t="s">
        <v>750</v>
      </c>
      <c r="C34" s="912" t="s">
        <v>751</v>
      </c>
    </row>
    <row r="35" spans="1:3" x14ac:dyDescent="0.2">
      <c r="A35" s="674"/>
      <c r="B35" s="911" t="s">
        <v>752</v>
      </c>
      <c r="C35" s="912" t="s">
        <v>753</v>
      </c>
    </row>
    <row r="36" spans="1:3" x14ac:dyDescent="0.2">
      <c r="A36" s="674"/>
      <c r="B36" s="913" t="s">
        <v>754</v>
      </c>
      <c r="C36" s="915"/>
    </row>
    <row r="37" spans="1:3" ht="24.75" customHeight="1" x14ac:dyDescent="0.2">
      <c r="A37" s="674"/>
      <c r="B37" s="911" t="s">
        <v>755</v>
      </c>
      <c r="C37" s="912" t="s">
        <v>756</v>
      </c>
    </row>
    <row r="38" spans="1:3" ht="23.25" customHeight="1" x14ac:dyDescent="0.2">
      <c r="A38" s="674"/>
      <c r="B38" s="911" t="s">
        <v>757</v>
      </c>
      <c r="C38" s="912" t="s">
        <v>758</v>
      </c>
    </row>
    <row r="39" spans="1:3" ht="23.25" customHeight="1" x14ac:dyDescent="0.2">
      <c r="A39" s="674"/>
      <c r="B39" s="913" t="s">
        <v>759</v>
      </c>
      <c r="C39" s="914"/>
    </row>
    <row r="40" spans="1:3" ht="12" customHeight="1" x14ac:dyDescent="0.2">
      <c r="A40" s="674"/>
      <c r="B40" s="911" t="s">
        <v>760</v>
      </c>
      <c r="C40" s="912"/>
    </row>
    <row r="41" spans="1:3" ht="12" thickBot="1" x14ac:dyDescent="0.25">
      <c r="A41" s="908" t="s">
        <v>761</v>
      </c>
      <c r="B41" s="909"/>
      <c r="C41" s="910"/>
    </row>
    <row r="42" spans="1:3" ht="12" thickTop="1" x14ac:dyDescent="0.2">
      <c r="A42" s="677"/>
      <c r="B42" s="904" t="s">
        <v>762</v>
      </c>
      <c r="C42" s="905" t="s">
        <v>763</v>
      </c>
    </row>
    <row r="43" spans="1:3" x14ac:dyDescent="0.2">
      <c r="A43" s="674"/>
      <c r="B43" s="884" t="s">
        <v>764</v>
      </c>
      <c r="C43" s="885"/>
    </row>
    <row r="44" spans="1:3" ht="23.25" customHeight="1" thickBot="1" x14ac:dyDescent="0.25">
      <c r="A44" s="679"/>
      <c r="B44" s="902" t="s">
        <v>765</v>
      </c>
      <c r="C44" s="903" t="s">
        <v>766</v>
      </c>
    </row>
    <row r="45" spans="1:3" ht="11.25" customHeight="1" thickTop="1" thickBot="1" x14ac:dyDescent="0.25">
      <c r="A45" s="908" t="s">
        <v>767</v>
      </c>
      <c r="B45" s="909"/>
      <c r="C45" s="910"/>
    </row>
    <row r="46" spans="1:3" ht="26.25" customHeight="1" thickTop="1" x14ac:dyDescent="0.2">
      <c r="A46" s="674"/>
      <c r="B46" s="884" t="s">
        <v>768</v>
      </c>
      <c r="C46" s="885"/>
    </row>
    <row r="47" spans="1:3" ht="12" thickBot="1" x14ac:dyDescent="0.25">
      <c r="A47" s="908" t="s">
        <v>769</v>
      </c>
      <c r="B47" s="909"/>
      <c r="C47" s="910"/>
    </row>
    <row r="48" spans="1:3" ht="12" thickTop="1" x14ac:dyDescent="0.2">
      <c r="A48" s="677"/>
      <c r="B48" s="904" t="s">
        <v>770</v>
      </c>
      <c r="C48" s="905" t="s">
        <v>770</v>
      </c>
    </row>
    <row r="49" spans="1:3" ht="11.25" customHeight="1" x14ac:dyDescent="0.2">
      <c r="A49" s="674"/>
      <c r="B49" s="884" t="s">
        <v>771</v>
      </c>
      <c r="C49" s="885" t="s">
        <v>771</v>
      </c>
    </row>
    <row r="50" spans="1:3" x14ac:dyDescent="0.2">
      <c r="A50" s="674"/>
      <c r="B50" s="884" t="s">
        <v>772</v>
      </c>
      <c r="C50" s="885" t="s">
        <v>772</v>
      </c>
    </row>
    <row r="51" spans="1:3" ht="11.25" customHeight="1" x14ac:dyDescent="0.2">
      <c r="A51" s="674"/>
      <c r="B51" s="884" t="s">
        <v>773</v>
      </c>
      <c r="C51" s="885" t="s">
        <v>774</v>
      </c>
    </row>
    <row r="52" spans="1:3" ht="33.6" customHeight="1" x14ac:dyDescent="0.2">
      <c r="A52" s="674"/>
      <c r="B52" s="884" t="s">
        <v>775</v>
      </c>
      <c r="C52" s="885" t="s">
        <v>775</v>
      </c>
    </row>
    <row r="53" spans="1:3" ht="11.25" customHeight="1" x14ac:dyDescent="0.2">
      <c r="A53" s="674"/>
      <c r="B53" s="884" t="s">
        <v>776</v>
      </c>
      <c r="C53" s="885" t="s">
        <v>777</v>
      </c>
    </row>
    <row r="54" spans="1:3" ht="11.25" customHeight="1" thickBot="1" x14ac:dyDescent="0.25">
      <c r="A54" s="908" t="s">
        <v>778</v>
      </c>
      <c r="B54" s="909"/>
      <c r="C54" s="910"/>
    </row>
    <row r="55" spans="1:3" ht="12" thickTop="1" x14ac:dyDescent="0.2">
      <c r="A55" s="677"/>
      <c r="B55" s="904" t="s">
        <v>770</v>
      </c>
      <c r="C55" s="905" t="s">
        <v>770</v>
      </c>
    </row>
    <row r="56" spans="1:3" x14ac:dyDescent="0.2">
      <c r="A56" s="674"/>
      <c r="B56" s="884" t="s">
        <v>779</v>
      </c>
      <c r="C56" s="885" t="s">
        <v>779</v>
      </c>
    </row>
    <row r="57" spans="1:3" x14ac:dyDescent="0.2">
      <c r="A57" s="674"/>
      <c r="B57" s="884" t="s">
        <v>780</v>
      </c>
      <c r="C57" s="885" t="s">
        <v>781</v>
      </c>
    </row>
    <row r="58" spans="1:3" x14ac:dyDescent="0.2">
      <c r="A58" s="674"/>
      <c r="B58" s="884" t="s">
        <v>782</v>
      </c>
      <c r="C58" s="885" t="s">
        <v>782</v>
      </c>
    </row>
    <row r="59" spans="1:3" x14ac:dyDescent="0.2">
      <c r="A59" s="674"/>
      <c r="B59" s="884" t="s">
        <v>783</v>
      </c>
      <c r="C59" s="885" t="s">
        <v>783</v>
      </c>
    </row>
    <row r="60" spans="1:3" x14ac:dyDescent="0.2">
      <c r="A60" s="674"/>
      <c r="B60" s="884" t="s">
        <v>784</v>
      </c>
      <c r="C60" s="885" t="s">
        <v>784</v>
      </c>
    </row>
    <row r="61" spans="1:3" x14ac:dyDescent="0.2">
      <c r="A61" s="674"/>
      <c r="B61" s="884" t="s">
        <v>785</v>
      </c>
      <c r="C61" s="885" t="s">
        <v>786</v>
      </c>
    </row>
    <row r="62" spans="1:3" x14ac:dyDescent="0.2">
      <c r="A62" s="674"/>
      <c r="B62" s="884" t="s">
        <v>787</v>
      </c>
      <c r="C62" s="885" t="s">
        <v>787</v>
      </c>
    </row>
    <row r="63" spans="1:3" ht="12" thickBot="1" x14ac:dyDescent="0.25">
      <c r="A63" s="679"/>
      <c r="B63" s="902" t="s">
        <v>788</v>
      </c>
      <c r="C63" s="903" t="s">
        <v>788</v>
      </c>
    </row>
    <row r="64" spans="1:3" ht="11.25" customHeight="1" thickTop="1" x14ac:dyDescent="0.2">
      <c r="A64" s="891" t="s">
        <v>789</v>
      </c>
      <c r="B64" s="892"/>
      <c r="C64" s="893"/>
    </row>
    <row r="65" spans="1:3" ht="12" thickBot="1" x14ac:dyDescent="0.25">
      <c r="A65" s="679"/>
      <c r="B65" s="902" t="s">
        <v>790</v>
      </c>
      <c r="C65" s="903" t="s">
        <v>790</v>
      </c>
    </row>
    <row r="66" spans="1:3" ht="11.25" customHeight="1" thickTop="1" thickBot="1" x14ac:dyDescent="0.25">
      <c r="A66" s="908" t="s">
        <v>791</v>
      </c>
      <c r="B66" s="909"/>
      <c r="C66" s="910"/>
    </row>
    <row r="67" spans="1:3" ht="12" thickTop="1" x14ac:dyDescent="0.2">
      <c r="A67" s="677"/>
      <c r="B67" s="904" t="s">
        <v>792</v>
      </c>
      <c r="C67" s="905" t="s">
        <v>792</v>
      </c>
    </row>
    <row r="68" spans="1:3" x14ac:dyDescent="0.2">
      <c r="A68" s="674"/>
      <c r="B68" s="884" t="s">
        <v>793</v>
      </c>
      <c r="C68" s="885" t="s">
        <v>794</v>
      </c>
    </row>
    <row r="69" spans="1:3" x14ac:dyDescent="0.2">
      <c r="A69" s="674"/>
      <c r="B69" s="884" t="s">
        <v>795</v>
      </c>
      <c r="C69" s="885" t="s">
        <v>795</v>
      </c>
    </row>
    <row r="70" spans="1:3" ht="54.95" customHeight="1" x14ac:dyDescent="0.2">
      <c r="A70" s="674"/>
      <c r="B70" s="906" t="s">
        <v>796</v>
      </c>
      <c r="C70" s="907" t="s">
        <v>797</v>
      </c>
    </row>
    <row r="71" spans="1:3" ht="33.75" customHeight="1" x14ac:dyDescent="0.2">
      <c r="A71" s="674"/>
      <c r="B71" s="906" t="s">
        <v>798</v>
      </c>
      <c r="C71" s="907" t="s">
        <v>799</v>
      </c>
    </row>
    <row r="72" spans="1:3" ht="15.75" customHeight="1" x14ac:dyDescent="0.2">
      <c r="A72" s="674"/>
      <c r="B72" s="906" t="s">
        <v>800</v>
      </c>
      <c r="C72" s="907" t="s">
        <v>801</v>
      </c>
    </row>
    <row r="73" spans="1:3" x14ac:dyDescent="0.2">
      <c r="A73" s="674"/>
      <c r="B73" s="884" t="s">
        <v>802</v>
      </c>
      <c r="C73" s="885" t="s">
        <v>802</v>
      </c>
    </row>
    <row r="74" spans="1:3" ht="12" thickBot="1" x14ac:dyDescent="0.25">
      <c r="A74" s="679"/>
      <c r="B74" s="902" t="s">
        <v>803</v>
      </c>
      <c r="C74" s="903" t="s">
        <v>803</v>
      </c>
    </row>
    <row r="75" spans="1:3" ht="12" thickTop="1" x14ac:dyDescent="0.2">
      <c r="A75" s="891" t="s">
        <v>804</v>
      </c>
      <c r="B75" s="892"/>
      <c r="C75" s="893"/>
    </row>
    <row r="76" spans="1:3" x14ac:dyDescent="0.2">
      <c r="A76" s="674"/>
      <c r="B76" s="884" t="s">
        <v>790</v>
      </c>
      <c r="C76" s="885"/>
    </row>
    <row r="77" spans="1:3" x14ac:dyDescent="0.2">
      <c r="A77" s="674"/>
      <c r="B77" s="884" t="s">
        <v>805</v>
      </c>
      <c r="C77" s="885"/>
    </row>
    <row r="78" spans="1:3" x14ac:dyDescent="0.2">
      <c r="A78" s="674"/>
      <c r="B78" s="884" t="s">
        <v>806</v>
      </c>
      <c r="C78" s="885"/>
    </row>
    <row r="79" spans="1:3" x14ac:dyDescent="0.2">
      <c r="A79" s="891" t="s">
        <v>807</v>
      </c>
      <c r="B79" s="892"/>
      <c r="C79" s="893"/>
    </row>
    <row r="80" spans="1:3" x14ac:dyDescent="0.2">
      <c r="A80" s="674"/>
      <c r="B80" s="884" t="s">
        <v>790</v>
      </c>
      <c r="C80" s="885"/>
    </row>
    <row r="81" spans="1:3" x14ac:dyDescent="0.2">
      <c r="A81" s="674"/>
      <c r="B81" s="884" t="s">
        <v>808</v>
      </c>
      <c r="C81" s="885"/>
    </row>
    <row r="82" spans="1:3" ht="79.5" customHeight="1" x14ac:dyDescent="0.2">
      <c r="A82" s="674"/>
      <c r="B82" s="884" t="s">
        <v>809</v>
      </c>
      <c r="C82" s="885"/>
    </row>
    <row r="83" spans="1:3" ht="53.25" customHeight="1" x14ac:dyDescent="0.2">
      <c r="A83" s="674"/>
      <c r="B83" s="884" t="s">
        <v>810</v>
      </c>
      <c r="C83" s="885"/>
    </row>
    <row r="84" spans="1:3" x14ac:dyDescent="0.2">
      <c r="A84" s="674"/>
      <c r="B84" s="884" t="s">
        <v>811</v>
      </c>
      <c r="C84" s="885"/>
    </row>
    <row r="85" spans="1:3" x14ac:dyDescent="0.2">
      <c r="A85" s="674"/>
      <c r="B85" s="884" t="s">
        <v>812</v>
      </c>
      <c r="C85" s="885"/>
    </row>
    <row r="86" spans="1:3" x14ac:dyDescent="0.2">
      <c r="A86" s="674"/>
      <c r="B86" s="884" t="s">
        <v>813</v>
      </c>
      <c r="C86" s="885"/>
    </row>
    <row r="87" spans="1:3" x14ac:dyDescent="0.2">
      <c r="A87" s="891" t="s">
        <v>814</v>
      </c>
      <c r="B87" s="892"/>
      <c r="C87" s="893"/>
    </row>
    <row r="88" spans="1:3" x14ac:dyDescent="0.2">
      <c r="A88" s="674"/>
      <c r="B88" s="884" t="s">
        <v>790</v>
      </c>
      <c r="C88" s="885"/>
    </row>
    <row r="89" spans="1:3" x14ac:dyDescent="0.2">
      <c r="A89" s="674"/>
      <c r="B89" s="884" t="s">
        <v>815</v>
      </c>
      <c r="C89" s="885"/>
    </row>
    <row r="90" spans="1:3" ht="12" customHeight="1" x14ac:dyDescent="0.2">
      <c r="A90" s="674"/>
      <c r="B90" s="884" t="s">
        <v>816</v>
      </c>
      <c r="C90" s="885"/>
    </row>
    <row r="91" spans="1:3" x14ac:dyDescent="0.2">
      <c r="A91" s="674"/>
      <c r="B91" s="884" t="s">
        <v>817</v>
      </c>
      <c r="C91" s="885"/>
    </row>
    <row r="92" spans="1:3" ht="24.75" customHeight="1" x14ac:dyDescent="0.2">
      <c r="A92" s="674"/>
      <c r="B92" s="894" t="s">
        <v>818</v>
      </c>
      <c r="C92" s="895"/>
    </row>
    <row r="93" spans="1:3" ht="24" customHeight="1" x14ac:dyDescent="0.2">
      <c r="A93" s="674"/>
      <c r="B93" s="894" t="s">
        <v>819</v>
      </c>
      <c r="C93" s="895"/>
    </row>
    <row r="94" spans="1:3" ht="13.5" customHeight="1" x14ac:dyDescent="0.2">
      <c r="A94" s="674"/>
      <c r="B94" s="896" t="s">
        <v>820</v>
      </c>
      <c r="C94" s="897"/>
    </row>
    <row r="95" spans="1:3" ht="11.25" customHeight="1" thickBot="1" x14ac:dyDescent="0.25">
      <c r="A95" s="898" t="s">
        <v>821</v>
      </c>
      <c r="B95" s="899"/>
      <c r="C95" s="900"/>
    </row>
    <row r="96" spans="1:3" ht="12.75" thickTop="1" thickBot="1" x14ac:dyDescent="0.25">
      <c r="A96" s="901" t="s">
        <v>822</v>
      </c>
      <c r="B96" s="901"/>
      <c r="C96" s="901"/>
    </row>
    <row r="97" spans="1:3" x14ac:dyDescent="0.2">
      <c r="A97" s="681">
        <v>2</v>
      </c>
      <c r="B97" s="682" t="s">
        <v>420</v>
      </c>
      <c r="C97" s="682" t="s">
        <v>823</v>
      </c>
    </row>
    <row r="98" spans="1:3" x14ac:dyDescent="0.2">
      <c r="A98" s="683">
        <v>3</v>
      </c>
      <c r="B98" s="684" t="s">
        <v>421</v>
      </c>
      <c r="C98" s="685" t="s">
        <v>824</v>
      </c>
    </row>
    <row r="99" spans="1:3" x14ac:dyDescent="0.2">
      <c r="A99" s="683">
        <v>4</v>
      </c>
      <c r="B99" s="684" t="s">
        <v>422</v>
      </c>
      <c r="C99" s="685" t="s">
        <v>825</v>
      </c>
    </row>
    <row r="100" spans="1:3" ht="11.25" customHeight="1" x14ac:dyDescent="0.2">
      <c r="A100" s="683">
        <v>5</v>
      </c>
      <c r="B100" s="684" t="s">
        <v>423</v>
      </c>
      <c r="C100" s="685" t="s">
        <v>826</v>
      </c>
    </row>
    <row r="101" spans="1:3" ht="12" customHeight="1" x14ac:dyDescent="0.2">
      <c r="A101" s="683">
        <v>6</v>
      </c>
      <c r="B101" s="684" t="s">
        <v>424</v>
      </c>
      <c r="C101" s="685" t="s">
        <v>827</v>
      </c>
    </row>
    <row r="102" spans="1:3" ht="12" customHeight="1" x14ac:dyDescent="0.2">
      <c r="A102" s="683">
        <v>7</v>
      </c>
      <c r="B102" s="684" t="s">
        <v>425</v>
      </c>
      <c r="C102" s="685" t="s">
        <v>828</v>
      </c>
    </row>
    <row r="103" spans="1:3" x14ac:dyDescent="0.2">
      <c r="A103" s="683">
        <v>8</v>
      </c>
      <c r="B103" s="684" t="s">
        <v>430</v>
      </c>
      <c r="C103" s="685" t="s">
        <v>829</v>
      </c>
    </row>
    <row r="104" spans="1:3" ht="11.25" customHeight="1" x14ac:dyDescent="0.2">
      <c r="A104" s="891" t="s">
        <v>830</v>
      </c>
      <c r="B104" s="892"/>
      <c r="C104" s="893"/>
    </row>
    <row r="105" spans="1:3" ht="12" customHeight="1" x14ac:dyDescent="0.2">
      <c r="A105" s="674"/>
      <c r="B105" s="884" t="s">
        <v>790</v>
      </c>
      <c r="C105" s="885"/>
    </row>
    <row r="106" spans="1:3" x14ac:dyDescent="0.2">
      <c r="A106" s="891" t="s">
        <v>831</v>
      </c>
      <c r="B106" s="892"/>
      <c r="C106" s="893"/>
    </row>
    <row r="107" spans="1:3" ht="12" customHeight="1" x14ac:dyDescent="0.2">
      <c r="A107" s="674"/>
      <c r="B107" s="884" t="s">
        <v>832</v>
      </c>
      <c r="C107" s="885"/>
    </row>
    <row r="108" spans="1:3" x14ac:dyDescent="0.2">
      <c r="A108" s="674"/>
      <c r="B108" s="884" t="s">
        <v>833</v>
      </c>
      <c r="C108" s="885"/>
    </row>
    <row r="109" spans="1:3" x14ac:dyDescent="0.2">
      <c r="A109" s="674"/>
      <c r="B109" s="884" t="s">
        <v>834</v>
      </c>
      <c r="C109" s="885"/>
    </row>
    <row r="110" spans="1:3" x14ac:dyDescent="0.2">
      <c r="A110" s="871" t="s">
        <v>835</v>
      </c>
      <c r="B110" s="871"/>
      <c r="C110" s="871"/>
    </row>
    <row r="111" spans="1:3" x14ac:dyDescent="0.2">
      <c r="A111" s="888" t="s">
        <v>705</v>
      </c>
      <c r="B111" s="888"/>
      <c r="C111" s="888"/>
    </row>
    <row r="112" spans="1:3" x14ac:dyDescent="0.2">
      <c r="A112" s="686">
        <v>1</v>
      </c>
      <c r="B112" s="886" t="s">
        <v>836</v>
      </c>
      <c r="C112" s="887"/>
    </row>
    <row r="113" spans="1:3" x14ac:dyDescent="0.2">
      <c r="A113" s="686">
        <v>2</v>
      </c>
      <c r="B113" s="889" t="s">
        <v>837</v>
      </c>
      <c r="C113" s="890"/>
    </row>
    <row r="114" spans="1:3" x14ac:dyDescent="0.2">
      <c r="A114" s="686">
        <v>3</v>
      </c>
      <c r="B114" s="886" t="s">
        <v>838</v>
      </c>
      <c r="C114" s="887"/>
    </row>
    <row r="115" spans="1:3" x14ac:dyDescent="0.2">
      <c r="A115" s="686">
        <v>4</v>
      </c>
      <c r="B115" s="886" t="s">
        <v>839</v>
      </c>
      <c r="C115" s="887"/>
    </row>
    <row r="116" spans="1:3" x14ac:dyDescent="0.2">
      <c r="A116" s="686">
        <v>5</v>
      </c>
      <c r="B116" s="687" t="s">
        <v>840</v>
      </c>
      <c r="C116" s="688"/>
    </row>
    <row r="117" spans="1:3" x14ac:dyDescent="0.2">
      <c r="A117" s="686">
        <v>6</v>
      </c>
      <c r="B117" s="886" t="s">
        <v>841</v>
      </c>
      <c r="C117" s="887"/>
    </row>
    <row r="118" spans="1:3" ht="48.6" customHeight="1" x14ac:dyDescent="0.2">
      <c r="A118" s="686">
        <v>7</v>
      </c>
      <c r="B118" s="886" t="s">
        <v>842</v>
      </c>
      <c r="C118" s="887"/>
    </row>
    <row r="119" spans="1:3" x14ac:dyDescent="0.2">
      <c r="A119" s="689">
        <v>8</v>
      </c>
      <c r="B119" s="690" t="s">
        <v>843</v>
      </c>
      <c r="C119" s="691" t="s">
        <v>844</v>
      </c>
    </row>
    <row r="120" spans="1:3" ht="22.5" x14ac:dyDescent="0.2">
      <c r="A120" s="686">
        <v>9.01</v>
      </c>
      <c r="B120" s="690" t="s">
        <v>554</v>
      </c>
      <c r="C120" s="692" t="s">
        <v>845</v>
      </c>
    </row>
    <row r="121" spans="1:3" ht="33.75" x14ac:dyDescent="0.2">
      <c r="A121" s="686">
        <v>9.02</v>
      </c>
      <c r="B121" s="690" t="s">
        <v>555</v>
      </c>
      <c r="C121" s="692" t="s">
        <v>846</v>
      </c>
    </row>
    <row r="122" spans="1:3" x14ac:dyDescent="0.2">
      <c r="A122" s="686">
        <v>9.0299999999999994</v>
      </c>
      <c r="B122" s="693" t="s">
        <v>556</v>
      </c>
      <c r="C122" s="693" t="s">
        <v>847</v>
      </c>
    </row>
    <row r="123" spans="1:3" x14ac:dyDescent="0.2">
      <c r="A123" s="686">
        <v>9.0399999999999991</v>
      </c>
      <c r="B123" s="690" t="s">
        <v>557</v>
      </c>
      <c r="C123" s="693" t="s">
        <v>848</v>
      </c>
    </row>
    <row r="124" spans="1:3" x14ac:dyDescent="0.2">
      <c r="A124" s="686">
        <v>9.0500000000000007</v>
      </c>
      <c r="B124" s="690" t="s">
        <v>558</v>
      </c>
      <c r="C124" s="693" t="s">
        <v>849</v>
      </c>
    </row>
    <row r="125" spans="1:3" ht="22.5" x14ac:dyDescent="0.2">
      <c r="A125" s="686">
        <v>9.06</v>
      </c>
      <c r="B125" s="690" t="s">
        <v>559</v>
      </c>
      <c r="C125" s="693" t="s">
        <v>850</v>
      </c>
    </row>
    <row r="126" spans="1:3" x14ac:dyDescent="0.2">
      <c r="A126" s="686">
        <v>9.07</v>
      </c>
      <c r="B126" s="694" t="s">
        <v>560</v>
      </c>
      <c r="C126" s="693" t="s">
        <v>851</v>
      </c>
    </row>
    <row r="127" spans="1:3" ht="22.5" x14ac:dyDescent="0.2">
      <c r="A127" s="686">
        <v>9.08</v>
      </c>
      <c r="B127" s="690" t="s">
        <v>561</v>
      </c>
      <c r="C127" s="693" t="s">
        <v>852</v>
      </c>
    </row>
    <row r="128" spans="1:3" ht="22.5" x14ac:dyDescent="0.2">
      <c r="A128" s="686">
        <v>9.09</v>
      </c>
      <c r="B128" s="690" t="s">
        <v>562</v>
      </c>
      <c r="C128" s="693" t="s">
        <v>853</v>
      </c>
    </row>
    <row r="129" spans="1:3" x14ac:dyDescent="0.2">
      <c r="A129" s="695">
        <v>9.1</v>
      </c>
      <c r="B129" s="690" t="s">
        <v>563</v>
      </c>
      <c r="C129" s="693" t="s">
        <v>854</v>
      </c>
    </row>
    <row r="130" spans="1:3" x14ac:dyDescent="0.2">
      <c r="A130" s="686">
        <v>9.11</v>
      </c>
      <c r="B130" s="690" t="s">
        <v>564</v>
      </c>
      <c r="C130" s="693" t="s">
        <v>855</v>
      </c>
    </row>
    <row r="131" spans="1:3" x14ac:dyDescent="0.2">
      <c r="A131" s="686">
        <v>9.1199999999999992</v>
      </c>
      <c r="B131" s="690" t="s">
        <v>565</v>
      </c>
      <c r="C131" s="693" t="s">
        <v>856</v>
      </c>
    </row>
    <row r="132" spans="1:3" x14ac:dyDescent="0.2">
      <c r="A132" s="686">
        <v>9.1300000000000008</v>
      </c>
      <c r="B132" s="690" t="s">
        <v>566</v>
      </c>
      <c r="C132" s="693" t="s">
        <v>857</v>
      </c>
    </row>
    <row r="133" spans="1:3" x14ac:dyDescent="0.2">
      <c r="A133" s="686">
        <v>9.14</v>
      </c>
      <c r="B133" s="690" t="s">
        <v>567</v>
      </c>
      <c r="C133" s="693" t="s">
        <v>858</v>
      </c>
    </row>
    <row r="134" spans="1:3" x14ac:dyDescent="0.2">
      <c r="A134" s="686">
        <v>9.15</v>
      </c>
      <c r="B134" s="690" t="s">
        <v>568</v>
      </c>
      <c r="C134" s="693" t="s">
        <v>859</v>
      </c>
    </row>
    <row r="135" spans="1:3" ht="22.5" x14ac:dyDescent="0.2">
      <c r="A135" s="686">
        <v>9.16</v>
      </c>
      <c r="B135" s="690" t="s">
        <v>569</v>
      </c>
      <c r="C135" s="693" t="s">
        <v>860</v>
      </c>
    </row>
    <row r="136" spans="1:3" x14ac:dyDescent="0.2">
      <c r="A136" s="686">
        <v>9.17</v>
      </c>
      <c r="B136" s="693" t="s">
        <v>570</v>
      </c>
      <c r="C136" s="693" t="s">
        <v>861</v>
      </c>
    </row>
    <row r="137" spans="1:3" ht="22.5" x14ac:dyDescent="0.2">
      <c r="A137" s="686">
        <v>9.18</v>
      </c>
      <c r="B137" s="690" t="s">
        <v>571</v>
      </c>
      <c r="C137" s="693" t="s">
        <v>862</v>
      </c>
    </row>
    <row r="138" spans="1:3" x14ac:dyDescent="0.2">
      <c r="A138" s="686">
        <v>9.19</v>
      </c>
      <c r="B138" s="690" t="s">
        <v>572</v>
      </c>
      <c r="C138" s="693" t="s">
        <v>863</v>
      </c>
    </row>
    <row r="139" spans="1:3" x14ac:dyDescent="0.2">
      <c r="A139" s="695">
        <v>9.1999999999999993</v>
      </c>
      <c r="B139" s="690" t="s">
        <v>573</v>
      </c>
      <c r="C139" s="693" t="s">
        <v>864</v>
      </c>
    </row>
    <row r="140" spans="1:3" x14ac:dyDescent="0.2">
      <c r="A140" s="686">
        <v>9.2100000000000009</v>
      </c>
      <c r="B140" s="690" t="s">
        <v>574</v>
      </c>
      <c r="C140" s="693" t="s">
        <v>865</v>
      </c>
    </row>
    <row r="141" spans="1:3" x14ac:dyDescent="0.2">
      <c r="A141" s="686">
        <v>9.2200000000000006</v>
      </c>
      <c r="B141" s="690" t="s">
        <v>575</v>
      </c>
      <c r="C141" s="693" t="s">
        <v>866</v>
      </c>
    </row>
    <row r="142" spans="1:3" ht="22.5" x14ac:dyDescent="0.2">
      <c r="A142" s="686">
        <v>9.23</v>
      </c>
      <c r="B142" s="690" t="s">
        <v>576</v>
      </c>
      <c r="C142" s="693" t="s">
        <v>867</v>
      </c>
    </row>
    <row r="143" spans="1:3" ht="22.5" x14ac:dyDescent="0.2">
      <c r="A143" s="686">
        <v>9.24</v>
      </c>
      <c r="B143" s="690" t="s">
        <v>577</v>
      </c>
      <c r="C143" s="693" t="s">
        <v>868</v>
      </c>
    </row>
    <row r="144" spans="1:3" x14ac:dyDescent="0.2">
      <c r="A144" s="686">
        <v>9.2500000000000107</v>
      </c>
      <c r="B144" s="690" t="s">
        <v>208</v>
      </c>
      <c r="C144" s="693" t="s">
        <v>869</v>
      </c>
    </row>
    <row r="145" spans="1:3" ht="22.5" x14ac:dyDescent="0.2">
      <c r="A145" s="686">
        <v>9.2600000000000193</v>
      </c>
      <c r="B145" s="690" t="s">
        <v>870</v>
      </c>
      <c r="C145" s="696" t="s">
        <v>871</v>
      </c>
    </row>
    <row r="146" spans="1:3" s="697" customFormat="1" ht="22.5" x14ac:dyDescent="0.2">
      <c r="A146" s="686">
        <v>9.2700000000000298</v>
      </c>
      <c r="B146" s="690" t="s">
        <v>114</v>
      </c>
      <c r="C146" s="696" t="s">
        <v>872</v>
      </c>
    </row>
    <row r="147" spans="1:3" s="697" customFormat="1" x14ac:dyDescent="0.2">
      <c r="A147" s="674"/>
      <c r="B147" s="877" t="s">
        <v>873</v>
      </c>
      <c r="C147" s="878"/>
    </row>
    <row r="148" spans="1:3" s="697" customFormat="1" x14ac:dyDescent="0.2">
      <c r="A148" s="689">
        <v>1</v>
      </c>
      <c r="B148" s="875" t="s">
        <v>874</v>
      </c>
      <c r="C148" s="876"/>
    </row>
    <row r="149" spans="1:3" s="697" customFormat="1" x14ac:dyDescent="0.2">
      <c r="A149" s="689">
        <v>2</v>
      </c>
      <c r="B149" s="875" t="s">
        <v>875</v>
      </c>
      <c r="C149" s="876"/>
    </row>
    <row r="150" spans="1:3" s="697" customFormat="1" x14ac:dyDescent="0.2">
      <c r="A150" s="689">
        <v>3</v>
      </c>
      <c r="B150" s="875" t="s">
        <v>876</v>
      </c>
      <c r="C150" s="876"/>
    </row>
    <row r="151" spans="1:3" s="697" customFormat="1" x14ac:dyDescent="0.2">
      <c r="A151" s="674"/>
      <c r="B151" s="877" t="s">
        <v>877</v>
      </c>
      <c r="C151" s="878"/>
    </row>
    <row r="152" spans="1:3" s="697" customFormat="1" x14ac:dyDescent="0.2">
      <c r="A152" s="689">
        <v>1</v>
      </c>
      <c r="B152" s="882" t="s">
        <v>878</v>
      </c>
      <c r="C152" s="883"/>
    </row>
    <row r="153" spans="1:3" s="697" customFormat="1" x14ac:dyDescent="0.2">
      <c r="A153" s="689">
        <v>2</v>
      </c>
      <c r="B153" s="690" t="s">
        <v>543</v>
      </c>
      <c r="C153" s="691" t="s">
        <v>879</v>
      </c>
    </row>
    <row r="154" spans="1:3" ht="22.5" x14ac:dyDescent="0.2">
      <c r="A154" s="689">
        <v>3</v>
      </c>
      <c r="B154" s="690" t="s">
        <v>544</v>
      </c>
      <c r="C154" s="691" t="s">
        <v>880</v>
      </c>
    </row>
    <row r="155" spans="1:3" x14ac:dyDescent="0.2">
      <c r="A155" s="689">
        <v>4</v>
      </c>
      <c r="B155" s="690" t="s">
        <v>545</v>
      </c>
      <c r="C155" s="690" t="s">
        <v>881</v>
      </c>
    </row>
    <row r="156" spans="1:3" ht="24.95" customHeight="1" x14ac:dyDescent="0.2">
      <c r="A156" s="674"/>
      <c r="B156" s="877" t="s">
        <v>882</v>
      </c>
      <c r="C156" s="878"/>
    </row>
    <row r="157" spans="1:3" ht="33.75" x14ac:dyDescent="0.2">
      <c r="A157" s="689"/>
      <c r="B157" s="690" t="s">
        <v>883</v>
      </c>
      <c r="C157" s="698" t="s">
        <v>884</v>
      </c>
    </row>
    <row r="158" spans="1:3" x14ac:dyDescent="0.2">
      <c r="A158" s="674"/>
      <c r="B158" s="877" t="s">
        <v>885</v>
      </c>
      <c r="C158" s="878"/>
    </row>
    <row r="159" spans="1:3" ht="39" customHeight="1" x14ac:dyDescent="0.2">
      <c r="A159" s="674"/>
      <c r="B159" s="884" t="s">
        <v>886</v>
      </c>
      <c r="C159" s="885"/>
    </row>
    <row r="160" spans="1:3" x14ac:dyDescent="0.2">
      <c r="A160" s="674" t="s">
        <v>887</v>
      </c>
      <c r="B160" s="699" t="s">
        <v>596</v>
      </c>
      <c r="C160" s="700" t="s">
        <v>888</v>
      </c>
    </row>
    <row r="161" spans="1:3" x14ac:dyDescent="0.2">
      <c r="A161" s="674" t="s">
        <v>323</v>
      </c>
      <c r="B161" s="701" t="s">
        <v>597</v>
      </c>
      <c r="C161" s="691" t="s">
        <v>889</v>
      </c>
    </row>
    <row r="162" spans="1:3" ht="22.5" x14ac:dyDescent="0.2">
      <c r="A162" s="674" t="s">
        <v>331</v>
      </c>
      <c r="B162" s="700" t="s">
        <v>598</v>
      </c>
      <c r="C162" s="691" t="s">
        <v>890</v>
      </c>
    </row>
    <row r="163" spans="1:3" x14ac:dyDescent="0.2">
      <c r="A163" s="674" t="s">
        <v>891</v>
      </c>
      <c r="B163" s="701" t="s">
        <v>599</v>
      </c>
      <c r="C163" s="702" t="s">
        <v>892</v>
      </c>
    </row>
    <row r="164" spans="1:3" ht="22.5" x14ac:dyDescent="0.2">
      <c r="A164" s="674" t="s">
        <v>893</v>
      </c>
      <c r="B164" s="701" t="s">
        <v>600</v>
      </c>
      <c r="C164" s="703" t="s">
        <v>894</v>
      </c>
    </row>
    <row r="165" spans="1:3" ht="22.5" x14ac:dyDescent="0.2">
      <c r="A165" s="674" t="s">
        <v>340</v>
      </c>
      <c r="B165" s="701" t="s">
        <v>601</v>
      </c>
      <c r="C165" s="703" t="s">
        <v>895</v>
      </c>
    </row>
    <row r="166" spans="1:3" ht="22.5" x14ac:dyDescent="0.2">
      <c r="A166" s="674" t="s">
        <v>896</v>
      </c>
      <c r="B166" s="704" t="s">
        <v>602</v>
      </c>
      <c r="C166" s="705" t="s">
        <v>897</v>
      </c>
    </row>
    <row r="167" spans="1:3" ht="22.5" x14ac:dyDescent="0.2">
      <c r="A167" s="674" t="s">
        <v>898</v>
      </c>
      <c r="B167" s="704" t="s">
        <v>603</v>
      </c>
      <c r="C167" s="703" t="s">
        <v>899</v>
      </c>
    </row>
    <row r="168" spans="1:3" ht="26.45" customHeight="1" x14ac:dyDescent="0.2">
      <c r="A168" s="674" t="s">
        <v>900</v>
      </c>
      <c r="B168" s="704" t="s">
        <v>604</v>
      </c>
      <c r="C168" s="705" t="s">
        <v>901</v>
      </c>
    </row>
    <row r="169" spans="1:3" ht="22.5" x14ac:dyDescent="0.2">
      <c r="A169" s="674" t="s">
        <v>902</v>
      </c>
      <c r="B169" s="706" t="s">
        <v>605</v>
      </c>
      <c r="C169" s="705" t="s">
        <v>903</v>
      </c>
    </row>
    <row r="170" spans="1:3" ht="22.5" x14ac:dyDescent="0.2">
      <c r="A170" s="674" t="s">
        <v>904</v>
      </c>
      <c r="B170" s="704" t="s">
        <v>606</v>
      </c>
      <c r="C170" s="707" t="s">
        <v>905</v>
      </c>
    </row>
    <row r="171" spans="1:3" x14ac:dyDescent="0.2">
      <c r="A171" s="674" t="s">
        <v>906</v>
      </c>
      <c r="B171" s="708" t="s">
        <v>607</v>
      </c>
      <c r="C171" s="700" t="s">
        <v>907</v>
      </c>
    </row>
    <row r="172" spans="1:3" ht="22.5" x14ac:dyDescent="0.2">
      <c r="A172" s="674"/>
      <c r="B172" s="709" t="s">
        <v>908</v>
      </c>
      <c r="C172" s="693" t="s">
        <v>909</v>
      </c>
    </row>
    <row r="173" spans="1:3" ht="22.5" x14ac:dyDescent="0.2">
      <c r="A173" s="674"/>
      <c r="B173" s="709" t="s">
        <v>910</v>
      </c>
      <c r="C173" s="693" t="s">
        <v>911</v>
      </c>
    </row>
    <row r="174" spans="1:3" ht="22.5" x14ac:dyDescent="0.2">
      <c r="A174" s="674"/>
      <c r="B174" s="709" t="s">
        <v>912</v>
      </c>
      <c r="C174" s="693" t="s">
        <v>913</v>
      </c>
    </row>
    <row r="175" spans="1:3" x14ac:dyDescent="0.2">
      <c r="A175" s="674"/>
      <c r="B175" s="877" t="s">
        <v>914</v>
      </c>
      <c r="C175" s="878"/>
    </row>
    <row r="176" spans="1:3" x14ac:dyDescent="0.2">
      <c r="A176" s="674"/>
      <c r="B176" s="875" t="s">
        <v>915</v>
      </c>
      <c r="C176" s="876"/>
    </row>
    <row r="177" spans="1:3" x14ac:dyDescent="0.2">
      <c r="A177" s="689">
        <v>1</v>
      </c>
      <c r="B177" s="693" t="s">
        <v>623</v>
      </c>
      <c r="C177" s="693" t="s">
        <v>623</v>
      </c>
    </row>
    <row r="178" spans="1:3" ht="33.75" x14ac:dyDescent="0.2">
      <c r="A178" s="689">
        <v>2</v>
      </c>
      <c r="B178" s="693" t="s">
        <v>916</v>
      </c>
      <c r="C178" s="693" t="s">
        <v>917</v>
      </c>
    </row>
    <row r="179" spans="1:3" x14ac:dyDescent="0.2">
      <c r="A179" s="689">
        <v>3</v>
      </c>
      <c r="B179" s="693" t="s">
        <v>625</v>
      </c>
      <c r="C179" s="693" t="s">
        <v>918</v>
      </c>
    </row>
    <row r="180" spans="1:3" ht="22.5" x14ac:dyDescent="0.2">
      <c r="A180" s="689">
        <v>4</v>
      </c>
      <c r="B180" s="693" t="s">
        <v>626</v>
      </c>
      <c r="C180" s="693" t="s">
        <v>919</v>
      </c>
    </row>
    <row r="181" spans="1:3" ht="22.5" x14ac:dyDescent="0.2">
      <c r="A181" s="689">
        <v>5</v>
      </c>
      <c r="B181" s="693" t="s">
        <v>627</v>
      </c>
      <c r="C181" s="693" t="s">
        <v>920</v>
      </c>
    </row>
    <row r="182" spans="1:3" ht="45" x14ac:dyDescent="0.2">
      <c r="A182" s="689">
        <v>6</v>
      </c>
      <c r="B182" s="693" t="s">
        <v>628</v>
      </c>
      <c r="C182" s="693" t="s">
        <v>921</v>
      </c>
    </row>
    <row r="183" spans="1:3" x14ac:dyDescent="0.2">
      <c r="A183" s="674"/>
      <c r="B183" s="877" t="s">
        <v>922</v>
      </c>
      <c r="C183" s="878"/>
    </row>
    <row r="184" spans="1:3" x14ac:dyDescent="0.2">
      <c r="A184" s="674"/>
      <c r="B184" s="879" t="s">
        <v>923</v>
      </c>
      <c r="C184" s="880"/>
    </row>
    <row r="185" spans="1:3" ht="22.5" x14ac:dyDescent="0.2">
      <c r="A185" s="674">
        <v>1.1000000000000001</v>
      </c>
      <c r="B185" s="710" t="s">
        <v>638</v>
      </c>
      <c r="C185" s="692" t="s">
        <v>924</v>
      </c>
    </row>
    <row r="186" spans="1:3" ht="50.1" customHeight="1" x14ac:dyDescent="0.2">
      <c r="A186" s="674" t="s">
        <v>233</v>
      </c>
      <c r="B186" s="711" t="s">
        <v>639</v>
      </c>
      <c r="C186" s="692" t="s">
        <v>925</v>
      </c>
    </row>
    <row r="187" spans="1:3" x14ac:dyDescent="0.2">
      <c r="A187" s="674" t="s">
        <v>640</v>
      </c>
      <c r="B187" s="712" t="s">
        <v>641</v>
      </c>
      <c r="C187" s="881" t="s">
        <v>926</v>
      </c>
    </row>
    <row r="188" spans="1:3" x14ac:dyDescent="0.2">
      <c r="A188" s="674" t="s">
        <v>642</v>
      </c>
      <c r="B188" s="712" t="s">
        <v>643</v>
      </c>
      <c r="C188" s="881"/>
    </row>
    <row r="189" spans="1:3" x14ac:dyDescent="0.2">
      <c r="A189" s="674" t="s">
        <v>644</v>
      </c>
      <c r="B189" s="712" t="s">
        <v>645</v>
      </c>
      <c r="C189" s="881"/>
    </row>
    <row r="190" spans="1:3" x14ac:dyDescent="0.2">
      <c r="A190" s="674" t="s">
        <v>646</v>
      </c>
      <c r="B190" s="712" t="s">
        <v>647</v>
      </c>
      <c r="C190" s="881"/>
    </row>
    <row r="191" spans="1:3" ht="25.5" customHeight="1" x14ac:dyDescent="0.2">
      <c r="A191" s="674">
        <v>1.2</v>
      </c>
      <c r="B191" s="713" t="s">
        <v>648</v>
      </c>
      <c r="C191" s="714" t="s">
        <v>927</v>
      </c>
    </row>
    <row r="192" spans="1:3" ht="22.5" x14ac:dyDescent="0.2">
      <c r="A192" s="674" t="s">
        <v>650</v>
      </c>
      <c r="B192" s="715" t="s">
        <v>651</v>
      </c>
      <c r="C192" s="716" t="s">
        <v>928</v>
      </c>
    </row>
    <row r="193" spans="1:4" ht="22.5" x14ac:dyDescent="0.2">
      <c r="A193" s="674" t="s">
        <v>652</v>
      </c>
      <c r="B193" s="717" t="s">
        <v>653</v>
      </c>
      <c r="C193" s="716" t="s">
        <v>929</v>
      </c>
    </row>
    <row r="194" spans="1:4" ht="26.1" customHeight="1" x14ac:dyDescent="0.2">
      <c r="A194" s="674" t="s">
        <v>654</v>
      </c>
      <c r="B194" s="718" t="s">
        <v>655</v>
      </c>
      <c r="C194" s="714" t="s">
        <v>930</v>
      </c>
    </row>
    <row r="195" spans="1:4" ht="22.5" x14ac:dyDescent="0.25">
      <c r="A195" s="674" t="s">
        <v>656</v>
      </c>
      <c r="B195" s="719" t="s">
        <v>657</v>
      </c>
      <c r="C195" s="714" t="s">
        <v>931</v>
      </c>
      <c r="D195" s="720"/>
    </row>
    <row r="196" spans="1:4" ht="22.5" x14ac:dyDescent="0.25">
      <c r="A196" s="674">
        <v>1.4</v>
      </c>
      <c r="B196" s="715" t="s">
        <v>658</v>
      </c>
      <c r="C196" s="721" t="s">
        <v>932</v>
      </c>
      <c r="D196" s="722"/>
    </row>
    <row r="197" spans="1:4" ht="12.75" x14ac:dyDescent="0.25">
      <c r="A197" s="674">
        <v>1.5</v>
      </c>
      <c r="B197" s="715" t="s">
        <v>659</v>
      </c>
      <c r="C197" s="721" t="s">
        <v>932</v>
      </c>
      <c r="D197" s="723"/>
    </row>
    <row r="198" spans="1:4" ht="12.75" x14ac:dyDescent="0.25">
      <c r="A198" s="674"/>
      <c r="B198" s="871" t="s">
        <v>933</v>
      </c>
      <c r="C198" s="871"/>
      <c r="D198" s="723"/>
    </row>
    <row r="199" spans="1:4" ht="12.75" x14ac:dyDescent="0.25">
      <c r="A199" s="674"/>
      <c r="B199" s="879" t="s">
        <v>934</v>
      </c>
      <c r="C199" s="879"/>
      <c r="D199" s="723"/>
    </row>
    <row r="200" spans="1:4" ht="12.75" x14ac:dyDescent="0.25">
      <c r="A200" s="689"/>
      <c r="B200" s="690" t="s">
        <v>883</v>
      </c>
      <c r="C200" s="698" t="s">
        <v>879</v>
      </c>
      <c r="D200" s="723"/>
    </row>
    <row r="201" spans="1:4" ht="12.75" x14ac:dyDescent="0.25">
      <c r="A201" s="674"/>
      <c r="B201" s="871" t="s">
        <v>935</v>
      </c>
      <c r="C201" s="871"/>
      <c r="D201" s="724"/>
    </row>
    <row r="202" spans="1:4" ht="12.75" x14ac:dyDescent="0.25">
      <c r="A202" s="689"/>
      <c r="B202" s="872" t="s">
        <v>936</v>
      </c>
      <c r="C202" s="872"/>
      <c r="D202" s="725"/>
    </row>
    <row r="203" spans="1:4" ht="12.75" x14ac:dyDescent="0.25">
      <c r="B203" s="871" t="s">
        <v>937</v>
      </c>
      <c r="C203" s="871"/>
      <c r="D203" s="727"/>
    </row>
    <row r="204" spans="1:4" ht="22.5" x14ac:dyDescent="0.25">
      <c r="A204" s="711">
        <v>1</v>
      </c>
      <c r="B204" s="690" t="s">
        <v>691</v>
      </c>
      <c r="C204" s="714" t="s">
        <v>938</v>
      </c>
      <c r="D204" s="725"/>
    </row>
    <row r="205" spans="1:4" ht="18" customHeight="1" x14ac:dyDescent="0.25">
      <c r="A205" s="711">
        <v>2</v>
      </c>
      <c r="B205" s="690" t="s">
        <v>692</v>
      </c>
      <c r="C205" s="714" t="s">
        <v>939</v>
      </c>
      <c r="D205" s="727"/>
    </row>
    <row r="206" spans="1:4" ht="22.5" x14ac:dyDescent="0.25">
      <c r="A206" s="711">
        <v>3</v>
      </c>
      <c r="B206" s="690" t="s">
        <v>693</v>
      </c>
      <c r="C206" s="690" t="s">
        <v>940</v>
      </c>
      <c r="D206" s="728"/>
    </row>
    <row r="207" spans="1:4" ht="12.75" x14ac:dyDescent="0.25">
      <c r="A207" s="711">
        <v>4</v>
      </c>
      <c r="B207" s="690" t="s">
        <v>694</v>
      </c>
      <c r="C207" s="690" t="s">
        <v>941</v>
      </c>
      <c r="D207" s="728"/>
    </row>
    <row r="208" spans="1:4" ht="22.5" x14ac:dyDescent="0.2">
      <c r="A208" s="711">
        <v>5</v>
      </c>
      <c r="B208" s="690" t="s">
        <v>695</v>
      </c>
      <c r="C208" s="690" t="s">
        <v>942</v>
      </c>
    </row>
    <row r="209" spans="1:3" ht="24.6" customHeight="1" x14ac:dyDescent="0.2">
      <c r="A209" s="711">
        <v>6</v>
      </c>
      <c r="B209" s="690" t="s">
        <v>696</v>
      </c>
      <c r="C209" s="690" t="s">
        <v>943</v>
      </c>
    </row>
    <row r="210" spans="1:3" ht="22.5" x14ac:dyDescent="0.2">
      <c r="A210" s="711">
        <v>7</v>
      </c>
      <c r="B210" s="690" t="s">
        <v>697</v>
      </c>
      <c r="C210" s="690" t="s">
        <v>944</v>
      </c>
    </row>
    <row r="211" spans="1:3" x14ac:dyDescent="0.2">
      <c r="A211" s="711">
        <v>7.1</v>
      </c>
      <c r="B211" s="729" t="s">
        <v>698</v>
      </c>
      <c r="C211" s="690" t="s">
        <v>945</v>
      </c>
    </row>
    <row r="212" spans="1:3" ht="22.5" x14ac:dyDescent="0.2">
      <c r="A212" s="711">
        <v>7.2</v>
      </c>
      <c r="B212" s="729" t="s">
        <v>699</v>
      </c>
      <c r="C212" s="690" t="s">
        <v>946</v>
      </c>
    </row>
    <row r="213" spans="1:3" x14ac:dyDescent="0.2">
      <c r="A213" s="711">
        <v>7.3</v>
      </c>
      <c r="B213" s="730" t="s">
        <v>700</v>
      </c>
      <c r="C213" s="690" t="s">
        <v>947</v>
      </c>
    </row>
    <row r="214" spans="1:3" ht="39.6" customHeight="1" x14ac:dyDescent="0.2">
      <c r="A214" s="711">
        <v>8</v>
      </c>
      <c r="B214" s="690" t="s">
        <v>701</v>
      </c>
      <c r="C214" s="714" t="s">
        <v>948</v>
      </c>
    </row>
    <row r="215" spans="1:3" x14ac:dyDescent="0.2">
      <c r="A215" s="711">
        <v>9</v>
      </c>
      <c r="B215" s="690" t="s">
        <v>702</v>
      </c>
      <c r="C215" s="714" t="s">
        <v>949</v>
      </c>
    </row>
    <row r="216" spans="1:3" ht="22.5" x14ac:dyDescent="0.2">
      <c r="A216" s="731">
        <v>10.1</v>
      </c>
      <c r="B216" s="732" t="s">
        <v>950</v>
      </c>
      <c r="C216" s="733" t="s">
        <v>951</v>
      </c>
    </row>
    <row r="217" spans="1:3" x14ac:dyDescent="0.2">
      <c r="A217" s="873"/>
      <c r="B217" s="734" t="s">
        <v>685</v>
      </c>
      <c r="C217" s="714" t="s">
        <v>952</v>
      </c>
    </row>
    <row r="218" spans="1:3" x14ac:dyDescent="0.2">
      <c r="A218" s="873"/>
      <c r="B218" s="706" t="s">
        <v>632</v>
      </c>
      <c r="C218" s="714" t="s">
        <v>953</v>
      </c>
    </row>
    <row r="219" spans="1:3" x14ac:dyDescent="0.2">
      <c r="A219" s="873"/>
      <c r="B219" s="706" t="s">
        <v>662</v>
      </c>
      <c r="C219" s="714" t="s">
        <v>954</v>
      </c>
    </row>
    <row r="220" spans="1:3" x14ac:dyDescent="0.2">
      <c r="A220" s="873"/>
      <c r="B220" s="706" t="s">
        <v>686</v>
      </c>
      <c r="C220" s="714" t="s">
        <v>955</v>
      </c>
    </row>
    <row r="221" spans="1:3" ht="22.5" x14ac:dyDescent="0.2">
      <c r="A221" s="873"/>
      <c r="B221" s="706" t="s">
        <v>687</v>
      </c>
      <c r="C221" s="692" t="s">
        <v>956</v>
      </c>
    </row>
    <row r="222" spans="1:3" ht="33.75" x14ac:dyDescent="0.2">
      <c r="A222" s="873"/>
      <c r="B222" s="706" t="s">
        <v>688</v>
      </c>
      <c r="C222" s="714" t="s">
        <v>957</v>
      </c>
    </row>
    <row r="223" spans="1:3" x14ac:dyDescent="0.2">
      <c r="A223" s="873"/>
      <c r="B223" s="706" t="s">
        <v>689</v>
      </c>
      <c r="C223" s="714" t="s">
        <v>958</v>
      </c>
    </row>
    <row r="224" spans="1:3" ht="22.5" x14ac:dyDescent="0.2">
      <c r="A224" s="873"/>
      <c r="B224" s="706" t="s">
        <v>690</v>
      </c>
      <c r="C224" s="714" t="s">
        <v>959</v>
      </c>
    </row>
    <row r="225" spans="1:3" ht="12.75" x14ac:dyDescent="0.2">
      <c r="A225" s="735"/>
      <c r="B225" s="736"/>
      <c r="C225" s="737"/>
    </row>
    <row r="226" spans="1:3" ht="12.75" x14ac:dyDescent="0.2">
      <c r="A226" s="735"/>
      <c r="B226" s="737"/>
      <c r="C226" s="738"/>
    </row>
    <row r="227" spans="1:3" ht="12.75" x14ac:dyDescent="0.2">
      <c r="A227" s="735"/>
      <c r="B227" s="737"/>
      <c r="C227" s="738"/>
    </row>
    <row r="228" spans="1:3" ht="12.75" x14ac:dyDescent="0.2">
      <c r="A228" s="735"/>
      <c r="B228" s="739"/>
      <c r="C228" s="738"/>
    </row>
    <row r="229" spans="1:3" ht="12.75" x14ac:dyDescent="0.2">
      <c r="A229" s="874"/>
      <c r="B229" s="740"/>
      <c r="C229" s="738"/>
    </row>
    <row r="230" spans="1:3" ht="12.75" x14ac:dyDescent="0.2">
      <c r="A230" s="874"/>
      <c r="B230" s="740"/>
      <c r="C230" s="738"/>
    </row>
    <row r="231" spans="1:3" ht="12.75" x14ac:dyDescent="0.2">
      <c r="A231" s="874"/>
      <c r="B231" s="740"/>
      <c r="C231" s="738"/>
    </row>
    <row r="232" spans="1:3" ht="12.75" x14ac:dyDescent="0.2">
      <c r="A232" s="874"/>
      <c r="B232" s="740"/>
      <c r="C232" s="741"/>
    </row>
    <row r="233" spans="1:3" ht="40.5" customHeight="1" x14ac:dyDescent="0.2">
      <c r="A233" s="874"/>
      <c r="B233" s="740"/>
      <c r="C233" s="738"/>
    </row>
    <row r="234" spans="1:3" ht="24" customHeight="1" x14ac:dyDescent="0.2">
      <c r="A234" s="874"/>
      <c r="B234" s="740"/>
      <c r="C234" s="738"/>
    </row>
    <row r="235" spans="1:3" ht="12.75" x14ac:dyDescent="0.2">
      <c r="A235" s="874"/>
      <c r="B235" s="740"/>
      <c r="C235" s="738"/>
    </row>
  </sheetData>
  <mergeCells count="131">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A45:C45"/>
    <mergeCell ref="B46:C46"/>
    <mergeCell ref="A47:C47"/>
    <mergeCell ref="B48:C48"/>
    <mergeCell ref="B37:C37"/>
    <mergeCell ref="B38:C38"/>
    <mergeCell ref="B39:C39"/>
    <mergeCell ref="B40:C40"/>
    <mergeCell ref="A41:C41"/>
    <mergeCell ref="B42:C42"/>
    <mergeCell ref="B55:C55"/>
    <mergeCell ref="B56:C56"/>
    <mergeCell ref="B57:C57"/>
    <mergeCell ref="B58:C58"/>
    <mergeCell ref="B59:C59"/>
    <mergeCell ref="B60:C60"/>
    <mergeCell ref="B49:C49"/>
    <mergeCell ref="B50:C50"/>
    <mergeCell ref="B51:C51"/>
    <mergeCell ref="B52:C52"/>
    <mergeCell ref="B53:C53"/>
    <mergeCell ref="A54:C54"/>
    <mergeCell ref="B67:C67"/>
    <mergeCell ref="B68:C68"/>
    <mergeCell ref="B69:C69"/>
    <mergeCell ref="B70:C70"/>
    <mergeCell ref="B71:C71"/>
    <mergeCell ref="B72:C72"/>
    <mergeCell ref="B61:C61"/>
    <mergeCell ref="B62:C62"/>
    <mergeCell ref="B63:C63"/>
    <mergeCell ref="A64:C64"/>
    <mergeCell ref="B65:C65"/>
    <mergeCell ref="A66:C66"/>
    <mergeCell ref="A79:C79"/>
    <mergeCell ref="B80:C80"/>
    <mergeCell ref="B81:C81"/>
    <mergeCell ref="B82:C82"/>
    <mergeCell ref="B83:C83"/>
    <mergeCell ref="B84:C84"/>
    <mergeCell ref="B73:C73"/>
    <mergeCell ref="B74:C74"/>
    <mergeCell ref="A75:C75"/>
    <mergeCell ref="B76:C76"/>
    <mergeCell ref="B77:C77"/>
    <mergeCell ref="B78:C78"/>
    <mergeCell ref="B91:C91"/>
    <mergeCell ref="B92:C92"/>
    <mergeCell ref="B93:C93"/>
    <mergeCell ref="B94:C94"/>
    <mergeCell ref="A95:C95"/>
    <mergeCell ref="A96:C96"/>
    <mergeCell ref="B85:C85"/>
    <mergeCell ref="B86:C86"/>
    <mergeCell ref="A87:C87"/>
    <mergeCell ref="B88:C88"/>
    <mergeCell ref="B89:C89"/>
    <mergeCell ref="B90:C90"/>
    <mergeCell ref="A110:C110"/>
    <mergeCell ref="A111:C111"/>
    <mergeCell ref="B112:C112"/>
    <mergeCell ref="B113:C113"/>
    <mergeCell ref="B114:C114"/>
    <mergeCell ref="B115:C115"/>
    <mergeCell ref="A104:C104"/>
    <mergeCell ref="B105:C105"/>
    <mergeCell ref="A106:C106"/>
    <mergeCell ref="B107:C107"/>
    <mergeCell ref="B108:C108"/>
    <mergeCell ref="B109:C109"/>
    <mergeCell ref="B151:C151"/>
    <mergeCell ref="B152:C152"/>
    <mergeCell ref="B156:C156"/>
    <mergeCell ref="B158:C158"/>
    <mergeCell ref="B159:C159"/>
    <mergeCell ref="B175:C175"/>
    <mergeCell ref="B117:C117"/>
    <mergeCell ref="B118:C118"/>
    <mergeCell ref="B147:C147"/>
    <mergeCell ref="B148:C148"/>
    <mergeCell ref="B149:C149"/>
    <mergeCell ref="B150:C150"/>
    <mergeCell ref="B201:C201"/>
    <mergeCell ref="B202:C202"/>
    <mergeCell ref="B203:C203"/>
    <mergeCell ref="A217:A224"/>
    <mergeCell ref="A229:A235"/>
    <mergeCell ref="B176:C176"/>
    <mergeCell ref="B183:C183"/>
    <mergeCell ref="B184:C184"/>
    <mergeCell ref="C187:C190"/>
    <mergeCell ref="B198:C198"/>
    <mergeCell ref="B199:C199"/>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5"/>
  <sheetViews>
    <sheetView topLeftCell="A25" zoomScale="70" zoomScaleNormal="70" workbookViewId="0">
      <selection activeCell="B46" sqref="B46:C46"/>
    </sheetView>
  </sheetViews>
  <sheetFormatPr defaultRowHeight="15" x14ac:dyDescent="0.25"/>
  <cols>
    <col min="2" max="2" width="66.5703125" customWidth="1"/>
    <col min="3" max="8" width="17.85546875" customWidth="1"/>
  </cols>
  <sheetData>
    <row r="1" spans="1:8" ht="15.75" x14ac:dyDescent="0.3">
      <c r="A1" s="21" t="s">
        <v>37</v>
      </c>
      <c r="B1" s="22" t="str">
        <f>Info!C2</f>
        <v>სს "ხალიკ ბანკი საქართველო"</v>
      </c>
      <c r="C1" s="23"/>
      <c r="D1" s="20"/>
      <c r="E1" s="20"/>
      <c r="F1" s="20"/>
      <c r="G1" s="20"/>
    </row>
    <row r="2" spans="1:8" ht="15.75" x14ac:dyDescent="0.3">
      <c r="A2" s="21" t="s">
        <v>38</v>
      </c>
      <c r="B2" s="24">
        <f>'1. key ratios'!B2</f>
        <v>45199</v>
      </c>
      <c r="C2" s="25"/>
      <c r="D2" s="26"/>
      <c r="E2" s="26"/>
      <c r="F2" s="26"/>
      <c r="G2" s="26"/>
      <c r="H2" s="27"/>
    </row>
    <row r="3" spans="1:8" ht="16.5" thickBot="1" x14ac:dyDescent="0.35">
      <c r="A3" s="21"/>
      <c r="B3" s="23"/>
      <c r="C3" s="25"/>
      <c r="D3" s="26"/>
      <c r="E3" s="26"/>
      <c r="F3" s="26"/>
      <c r="G3" s="26"/>
      <c r="H3" s="27"/>
    </row>
    <row r="4" spans="1:8" x14ac:dyDescent="0.25">
      <c r="A4" s="763" t="s">
        <v>42</v>
      </c>
      <c r="B4" s="765" t="s">
        <v>10</v>
      </c>
      <c r="C4" s="758" t="s">
        <v>84</v>
      </c>
      <c r="D4" s="758"/>
      <c r="E4" s="758"/>
      <c r="F4" s="758" t="s">
        <v>85</v>
      </c>
      <c r="G4" s="758"/>
      <c r="H4" s="759"/>
    </row>
    <row r="5" spans="1:8" ht="15.6" customHeight="1" x14ac:dyDescent="0.25">
      <c r="A5" s="764"/>
      <c r="B5" s="766"/>
      <c r="C5" s="78" t="s">
        <v>86</v>
      </c>
      <c r="D5" s="78" t="s">
        <v>87</v>
      </c>
      <c r="E5" s="78" t="s">
        <v>88</v>
      </c>
      <c r="F5" s="78" t="s">
        <v>86</v>
      </c>
      <c r="G5" s="78" t="s">
        <v>87</v>
      </c>
      <c r="H5" s="78" t="s">
        <v>88</v>
      </c>
    </row>
    <row r="6" spans="1:8" x14ac:dyDescent="0.25">
      <c r="A6" s="109">
        <v>1</v>
      </c>
      <c r="B6" s="110" t="s">
        <v>150</v>
      </c>
      <c r="C6" s="111">
        <f>SUM(C7:C12)</f>
        <v>26169588.560000043</v>
      </c>
      <c r="D6" s="111">
        <f>SUM(D7:D12)</f>
        <v>24790325.010000002</v>
      </c>
      <c r="E6" s="112">
        <f>C6+D6</f>
        <v>50959913.570000045</v>
      </c>
      <c r="F6" s="111">
        <f>SUM(F7:F12)</f>
        <v>26018569.849999972</v>
      </c>
      <c r="G6" s="111">
        <f>SUM(G7:G12)</f>
        <v>23508006.830000013</v>
      </c>
      <c r="H6" s="112">
        <f>F6+G6</f>
        <v>49526576.679999985</v>
      </c>
    </row>
    <row r="7" spans="1:8" x14ac:dyDescent="0.25">
      <c r="A7" s="109">
        <v>1.1000000000000001</v>
      </c>
      <c r="B7" s="113" t="s">
        <v>94</v>
      </c>
      <c r="C7" s="111">
        <v>0</v>
      </c>
      <c r="D7" s="111">
        <v>0</v>
      </c>
      <c r="E7" s="112">
        <f t="shared" ref="E7:E45" si="0">C7+D7</f>
        <v>0</v>
      </c>
      <c r="F7" s="111">
        <v>0</v>
      </c>
      <c r="G7" s="111">
        <v>0</v>
      </c>
      <c r="H7" s="112">
        <f t="shared" ref="H7:H45" si="1">F7+G7</f>
        <v>0</v>
      </c>
    </row>
    <row r="8" spans="1:8" ht="21" x14ac:dyDescent="0.25">
      <c r="A8" s="109">
        <v>1.2</v>
      </c>
      <c r="B8" s="113" t="s">
        <v>151</v>
      </c>
      <c r="C8" s="111">
        <v>0</v>
      </c>
      <c r="D8" s="111">
        <v>0</v>
      </c>
      <c r="E8" s="112">
        <f t="shared" si="0"/>
        <v>0</v>
      </c>
      <c r="F8" s="111">
        <v>0</v>
      </c>
      <c r="G8" s="111">
        <v>0</v>
      </c>
      <c r="H8" s="112">
        <f t="shared" si="1"/>
        <v>0</v>
      </c>
    </row>
    <row r="9" spans="1:8" ht="21.6" customHeight="1" x14ac:dyDescent="0.25">
      <c r="A9" s="109">
        <v>1.3</v>
      </c>
      <c r="B9" s="104" t="s">
        <v>152</v>
      </c>
      <c r="C9" s="111">
        <v>0</v>
      </c>
      <c r="D9" s="111">
        <v>0</v>
      </c>
      <c r="E9" s="112">
        <f t="shared" si="0"/>
        <v>0</v>
      </c>
      <c r="F9" s="111">
        <v>0</v>
      </c>
      <c r="G9" s="111">
        <v>0</v>
      </c>
      <c r="H9" s="112">
        <f t="shared" si="1"/>
        <v>0</v>
      </c>
    </row>
    <row r="10" spans="1:8" ht="21" x14ac:dyDescent="0.25">
      <c r="A10" s="109">
        <v>1.4</v>
      </c>
      <c r="B10" s="104" t="s">
        <v>98</v>
      </c>
      <c r="C10" s="111">
        <v>0</v>
      </c>
      <c r="D10" s="111">
        <v>0</v>
      </c>
      <c r="E10" s="112">
        <f t="shared" si="0"/>
        <v>0</v>
      </c>
      <c r="F10" s="111">
        <v>0</v>
      </c>
      <c r="G10" s="111">
        <v>0</v>
      </c>
      <c r="H10" s="112">
        <f t="shared" si="1"/>
        <v>0</v>
      </c>
    </row>
    <row r="11" spans="1:8" x14ac:dyDescent="0.25">
      <c r="A11" s="109">
        <v>1.5</v>
      </c>
      <c r="B11" s="104" t="s">
        <v>102</v>
      </c>
      <c r="C11" s="111">
        <v>26169588.560000043</v>
      </c>
      <c r="D11" s="111">
        <v>24790325.010000002</v>
      </c>
      <c r="E11" s="112">
        <f t="shared" si="0"/>
        <v>50959913.570000045</v>
      </c>
      <c r="F11" s="111">
        <v>26018569.849999972</v>
      </c>
      <c r="G11" s="111">
        <v>23508006.830000013</v>
      </c>
      <c r="H11" s="112">
        <f t="shared" si="1"/>
        <v>49526576.679999985</v>
      </c>
    </row>
    <row r="12" spans="1:8" x14ac:dyDescent="0.25">
      <c r="A12" s="109">
        <v>1.6</v>
      </c>
      <c r="B12" s="114" t="s">
        <v>114</v>
      </c>
      <c r="C12" s="111">
        <v>0</v>
      </c>
      <c r="D12" s="111">
        <v>0</v>
      </c>
      <c r="E12" s="112">
        <f t="shared" si="0"/>
        <v>0</v>
      </c>
      <c r="F12" s="111">
        <v>0</v>
      </c>
      <c r="G12" s="111">
        <v>0</v>
      </c>
      <c r="H12" s="112">
        <f t="shared" si="1"/>
        <v>0</v>
      </c>
    </row>
    <row r="13" spans="1:8" x14ac:dyDescent="0.25">
      <c r="A13" s="109">
        <v>2</v>
      </c>
      <c r="B13" s="115" t="s">
        <v>153</v>
      </c>
      <c r="C13" s="111">
        <f>SUM(C14:C17)</f>
        <v>-8410622.1000000034</v>
      </c>
      <c r="D13" s="111">
        <f>SUM(D14:D17)</f>
        <v>-13561092.030000007</v>
      </c>
      <c r="E13" s="112">
        <f t="shared" si="0"/>
        <v>-21971714.13000001</v>
      </c>
      <c r="F13" s="111">
        <f>SUM(F14:F17)</f>
        <v>-12658970.409999998</v>
      </c>
      <c r="G13" s="111">
        <f>SUM(G14:G17)</f>
        <v>-10319484.459999999</v>
      </c>
      <c r="H13" s="112">
        <f t="shared" si="1"/>
        <v>-22978454.869999997</v>
      </c>
    </row>
    <row r="14" spans="1:8" x14ac:dyDescent="0.25">
      <c r="A14" s="109">
        <v>2.1</v>
      </c>
      <c r="B14" s="104" t="s">
        <v>154</v>
      </c>
      <c r="C14" s="111">
        <v>0</v>
      </c>
      <c r="D14" s="111">
        <v>0</v>
      </c>
      <c r="E14" s="112">
        <f t="shared" si="0"/>
        <v>0</v>
      </c>
      <c r="F14" s="111">
        <v>0</v>
      </c>
      <c r="G14" s="111">
        <v>0</v>
      </c>
      <c r="H14" s="112">
        <f t="shared" si="1"/>
        <v>0</v>
      </c>
    </row>
    <row r="15" spans="1:8" ht="24.6" customHeight="1" x14ac:dyDescent="0.25">
      <c r="A15" s="109">
        <v>2.2000000000000002</v>
      </c>
      <c r="B15" s="104" t="s">
        <v>155</v>
      </c>
      <c r="C15" s="111">
        <v>0</v>
      </c>
      <c r="D15" s="111">
        <v>0</v>
      </c>
      <c r="E15" s="112">
        <f t="shared" si="0"/>
        <v>0</v>
      </c>
      <c r="F15" s="111">
        <v>0</v>
      </c>
      <c r="G15" s="111">
        <v>0</v>
      </c>
      <c r="H15" s="112">
        <f t="shared" si="1"/>
        <v>0</v>
      </c>
    </row>
    <row r="16" spans="1:8" ht="20.45" customHeight="1" x14ac:dyDescent="0.25">
      <c r="A16" s="109">
        <v>2.2999999999999998</v>
      </c>
      <c r="B16" s="104" t="s">
        <v>156</v>
      </c>
      <c r="C16" s="111">
        <v>-8410622.1000000034</v>
      </c>
      <c r="D16" s="111">
        <v>-13561092.030000007</v>
      </c>
      <c r="E16" s="112">
        <f t="shared" si="0"/>
        <v>-21971714.13000001</v>
      </c>
      <c r="F16" s="111">
        <v>-12658970.409999998</v>
      </c>
      <c r="G16" s="111">
        <v>-10319484.459999999</v>
      </c>
      <c r="H16" s="112">
        <f t="shared" si="1"/>
        <v>-22978454.869999997</v>
      </c>
    </row>
    <row r="17" spans="1:8" x14ac:dyDescent="0.25">
      <c r="A17" s="109">
        <v>2.4</v>
      </c>
      <c r="B17" s="104" t="s">
        <v>157</v>
      </c>
      <c r="C17" s="111">
        <v>0</v>
      </c>
      <c r="D17" s="111">
        <v>0</v>
      </c>
      <c r="E17" s="112">
        <f t="shared" si="0"/>
        <v>0</v>
      </c>
      <c r="F17" s="111">
        <v>0</v>
      </c>
      <c r="G17" s="111">
        <v>0</v>
      </c>
      <c r="H17" s="112">
        <f t="shared" si="1"/>
        <v>0</v>
      </c>
    </row>
    <row r="18" spans="1:8" x14ac:dyDescent="0.25">
      <c r="A18" s="109">
        <v>3</v>
      </c>
      <c r="B18" s="115" t="s">
        <v>158</v>
      </c>
      <c r="C18" s="111">
        <v>0</v>
      </c>
      <c r="D18" s="111">
        <v>0</v>
      </c>
      <c r="E18" s="112">
        <f t="shared" si="0"/>
        <v>0</v>
      </c>
      <c r="F18" s="111">
        <v>0</v>
      </c>
      <c r="G18" s="111">
        <v>0</v>
      </c>
      <c r="H18" s="112">
        <f t="shared" si="1"/>
        <v>0</v>
      </c>
    </row>
    <row r="19" spans="1:8" x14ac:dyDescent="0.25">
      <c r="A19" s="109">
        <v>4</v>
      </c>
      <c r="B19" s="115" t="s">
        <v>159</v>
      </c>
      <c r="C19" s="111">
        <v>847329.87</v>
      </c>
      <c r="D19" s="111">
        <v>879545.92000000051</v>
      </c>
      <c r="E19" s="112">
        <f t="shared" si="0"/>
        <v>1726875.7900000005</v>
      </c>
      <c r="F19" s="111">
        <v>839553.62000000011</v>
      </c>
      <c r="G19" s="111">
        <v>919704.86999999988</v>
      </c>
      <c r="H19" s="112">
        <f t="shared" si="1"/>
        <v>1759258.49</v>
      </c>
    </row>
    <row r="20" spans="1:8" x14ac:dyDescent="0.25">
      <c r="A20" s="109">
        <v>5</v>
      </c>
      <c r="B20" s="115" t="s">
        <v>160</v>
      </c>
      <c r="C20" s="111">
        <v>-466638.35</v>
      </c>
      <c r="D20" s="111">
        <v>-1553991.9300000002</v>
      </c>
      <c r="E20" s="112">
        <f t="shared" si="0"/>
        <v>-2020630.2800000003</v>
      </c>
      <c r="F20" s="111">
        <v>-425149.38000000006</v>
      </c>
      <c r="G20" s="111">
        <v>-1602774.0899999999</v>
      </c>
      <c r="H20" s="112">
        <f t="shared" si="1"/>
        <v>-2027923.47</v>
      </c>
    </row>
    <row r="21" spans="1:8" ht="38.450000000000003" customHeight="1" x14ac:dyDescent="0.25">
      <c r="A21" s="109">
        <v>6</v>
      </c>
      <c r="B21" s="115" t="s">
        <v>161</v>
      </c>
      <c r="C21" s="111">
        <v>0</v>
      </c>
      <c r="D21" s="111">
        <v>0</v>
      </c>
      <c r="E21" s="112">
        <f t="shared" si="0"/>
        <v>0</v>
      </c>
      <c r="F21" s="111">
        <v>0</v>
      </c>
      <c r="G21" s="111">
        <v>0</v>
      </c>
      <c r="H21" s="112">
        <f t="shared" si="1"/>
        <v>0</v>
      </c>
    </row>
    <row r="22" spans="1:8" ht="27.6" customHeight="1" x14ac:dyDescent="0.25">
      <c r="A22" s="109">
        <v>7</v>
      </c>
      <c r="B22" s="115" t="s">
        <v>162</v>
      </c>
      <c r="C22" s="111">
        <v>-41256</v>
      </c>
      <c r="D22" s="111">
        <v>0</v>
      </c>
      <c r="E22" s="112">
        <f t="shared" si="0"/>
        <v>-41256</v>
      </c>
      <c r="F22" s="111">
        <v>0</v>
      </c>
      <c r="G22" s="111">
        <v>0</v>
      </c>
      <c r="H22" s="112">
        <f t="shared" si="1"/>
        <v>0</v>
      </c>
    </row>
    <row r="23" spans="1:8" ht="36.950000000000003" customHeight="1" x14ac:dyDescent="0.25">
      <c r="A23" s="109">
        <v>8</v>
      </c>
      <c r="B23" s="116" t="s">
        <v>163</v>
      </c>
      <c r="C23" s="111">
        <v>0</v>
      </c>
      <c r="D23" s="111">
        <v>0</v>
      </c>
      <c r="E23" s="112">
        <f t="shared" si="0"/>
        <v>0</v>
      </c>
      <c r="F23" s="111">
        <v>0</v>
      </c>
      <c r="G23" s="111">
        <v>0</v>
      </c>
      <c r="H23" s="112">
        <f t="shared" si="1"/>
        <v>0</v>
      </c>
    </row>
    <row r="24" spans="1:8" ht="34.5" customHeight="1" x14ac:dyDescent="0.25">
      <c r="A24" s="109">
        <v>9</v>
      </c>
      <c r="B24" s="116" t="s">
        <v>164</v>
      </c>
      <c r="C24" s="111">
        <v>0</v>
      </c>
      <c r="D24" s="111">
        <v>0</v>
      </c>
      <c r="E24" s="112">
        <f t="shared" si="0"/>
        <v>0</v>
      </c>
      <c r="F24" s="111">
        <v>0</v>
      </c>
      <c r="G24" s="111">
        <v>0</v>
      </c>
      <c r="H24" s="112">
        <f t="shared" si="1"/>
        <v>0</v>
      </c>
    </row>
    <row r="25" spans="1:8" x14ac:dyDescent="0.25">
      <c r="A25" s="109">
        <v>10</v>
      </c>
      <c r="B25" s="115" t="s">
        <v>165</v>
      </c>
      <c r="C25" s="111">
        <v>6122821.3500000015</v>
      </c>
      <c r="D25" s="111">
        <v>0</v>
      </c>
      <c r="E25" s="112">
        <f t="shared" si="0"/>
        <v>6122821.3500000015</v>
      </c>
      <c r="F25" s="111">
        <v>2081684.5199999996</v>
      </c>
      <c r="G25" s="111">
        <v>0</v>
      </c>
      <c r="H25" s="112">
        <f t="shared" si="1"/>
        <v>2081684.5199999996</v>
      </c>
    </row>
    <row r="26" spans="1:8" ht="27" customHeight="1" x14ac:dyDescent="0.25">
      <c r="A26" s="109">
        <v>11</v>
      </c>
      <c r="B26" s="117" t="s">
        <v>166</v>
      </c>
      <c r="C26" s="111">
        <v>0</v>
      </c>
      <c r="D26" s="111">
        <v>0</v>
      </c>
      <c r="E26" s="112">
        <f t="shared" si="0"/>
        <v>0</v>
      </c>
      <c r="F26" s="111">
        <v>0</v>
      </c>
      <c r="G26" s="111">
        <v>0</v>
      </c>
      <c r="H26" s="112">
        <f t="shared" si="1"/>
        <v>0</v>
      </c>
    </row>
    <row r="27" spans="1:8" x14ac:dyDescent="0.25">
      <c r="A27" s="109">
        <v>12</v>
      </c>
      <c r="B27" s="115" t="s">
        <v>167</v>
      </c>
      <c r="C27" s="111">
        <v>560396.69999999995</v>
      </c>
      <c r="D27" s="111">
        <v>34293.29</v>
      </c>
      <c r="E27" s="112">
        <f t="shared" si="0"/>
        <v>594689.99</v>
      </c>
      <c r="F27" s="111">
        <v>66341.02</v>
      </c>
      <c r="G27" s="111">
        <v>0</v>
      </c>
      <c r="H27" s="112">
        <f t="shared" si="1"/>
        <v>66341.02</v>
      </c>
    </row>
    <row r="28" spans="1:8" x14ac:dyDescent="0.25">
      <c r="A28" s="109">
        <v>13</v>
      </c>
      <c r="B28" s="118" t="s">
        <v>168</v>
      </c>
      <c r="C28" s="111">
        <v>-2450762.88</v>
      </c>
      <c r="D28" s="111">
        <v>-368437.25000000006</v>
      </c>
      <c r="E28" s="112">
        <f t="shared" si="0"/>
        <v>-2819200.13</v>
      </c>
      <c r="F28" s="111">
        <v>-2437241.1799999997</v>
      </c>
      <c r="G28" s="111">
        <v>-347076.99</v>
      </c>
      <c r="H28" s="112">
        <f t="shared" si="1"/>
        <v>-2784318.17</v>
      </c>
    </row>
    <row r="29" spans="1:8" x14ac:dyDescent="0.25">
      <c r="A29" s="109">
        <v>14</v>
      </c>
      <c r="B29" s="119" t="s">
        <v>169</v>
      </c>
      <c r="C29" s="111">
        <f>SUM(C30:C31)</f>
        <v>-11587258.919999998</v>
      </c>
      <c r="D29" s="111">
        <f>SUM(D30:D31)</f>
        <v>0</v>
      </c>
      <c r="E29" s="112">
        <f t="shared" si="0"/>
        <v>-11587258.919999998</v>
      </c>
      <c r="F29" s="111">
        <f>SUM(F30:F31)</f>
        <v>-10066601.199999999</v>
      </c>
      <c r="G29" s="111">
        <f>SUM(G30:G31)</f>
        <v>0</v>
      </c>
      <c r="H29" s="112">
        <f t="shared" si="1"/>
        <v>-10066601.199999999</v>
      </c>
    </row>
    <row r="30" spans="1:8" x14ac:dyDescent="0.25">
      <c r="A30" s="109">
        <v>14.1</v>
      </c>
      <c r="B30" s="94" t="s">
        <v>170</v>
      </c>
      <c r="C30" s="111">
        <v>-10403036.129999999</v>
      </c>
      <c r="D30" s="111">
        <v>0</v>
      </c>
      <c r="E30" s="112">
        <f t="shared" si="0"/>
        <v>-10403036.129999999</v>
      </c>
      <c r="F30" s="111">
        <v>-9152989.6999999993</v>
      </c>
      <c r="G30" s="111">
        <v>0</v>
      </c>
      <c r="H30" s="112">
        <f t="shared" si="1"/>
        <v>-9152989.6999999993</v>
      </c>
    </row>
    <row r="31" spans="1:8" x14ac:dyDescent="0.25">
      <c r="A31" s="109">
        <v>14.2</v>
      </c>
      <c r="B31" s="94" t="s">
        <v>171</v>
      </c>
      <c r="C31" s="111">
        <v>-1184222.79</v>
      </c>
      <c r="D31" s="111">
        <v>0</v>
      </c>
      <c r="E31" s="112">
        <f t="shared" si="0"/>
        <v>-1184222.79</v>
      </c>
      <c r="F31" s="111">
        <v>-913611.50000000012</v>
      </c>
      <c r="G31" s="111">
        <v>0</v>
      </c>
      <c r="H31" s="112">
        <f t="shared" si="1"/>
        <v>-913611.50000000012</v>
      </c>
    </row>
    <row r="32" spans="1:8" x14ac:dyDescent="0.25">
      <c r="A32" s="109">
        <v>15</v>
      </c>
      <c r="B32" s="120" t="s">
        <v>172</v>
      </c>
      <c r="C32" s="111">
        <v>-2076498.13</v>
      </c>
      <c r="D32" s="111">
        <v>0</v>
      </c>
      <c r="E32" s="112">
        <f t="shared" si="0"/>
        <v>-2076498.13</v>
      </c>
      <c r="F32" s="111">
        <v>-2049855.0900000005</v>
      </c>
      <c r="G32" s="111">
        <v>0</v>
      </c>
      <c r="H32" s="112">
        <f t="shared" si="1"/>
        <v>-2049855.0900000005</v>
      </c>
    </row>
    <row r="33" spans="1:8" ht="22.5" customHeight="1" x14ac:dyDescent="0.25">
      <c r="A33" s="109">
        <v>16</v>
      </c>
      <c r="B33" s="88" t="s">
        <v>173</v>
      </c>
      <c r="C33" s="111">
        <v>0</v>
      </c>
      <c r="D33" s="111">
        <v>0</v>
      </c>
      <c r="E33" s="112">
        <f t="shared" si="0"/>
        <v>0</v>
      </c>
      <c r="F33" s="111">
        <v>0</v>
      </c>
      <c r="G33" s="111">
        <v>0</v>
      </c>
      <c r="H33" s="112">
        <f t="shared" si="1"/>
        <v>0</v>
      </c>
    </row>
    <row r="34" spans="1:8" x14ac:dyDescent="0.25">
      <c r="A34" s="109">
        <v>17</v>
      </c>
      <c r="B34" s="115" t="s">
        <v>174</v>
      </c>
      <c r="C34" s="111">
        <f>SUM(C35:C36)</f>
        <v>47026.340000000549</v>
      </c>
      <c r="D34" s="111">
        <f>SUM(D35:D36)</f>
        <v>4579.32</v>
      </c>
      <c r="E34" s="112">
        <f t="shared" si="0"/>
        <v>51605.660000000549</v>
      </c>
      <c r="F34" s="111">
        <f>SUM(F35:F36)</f>
        <v>-214008.65999999992</v>
      </c>
      <c r="G34" s="111">
        <f>SUM(G35:G36)</f>
        <v>-1962.5700000000006</v>
      </c>
      <c r="H34" s="112">
        <f t="shared" si="1"/>
        <v>-215971.22999999992</v>
      </c>
    </row>
    <row r="35" spans="1:8" x14ac:dyDescent="0.25">
      <c r="A35" s="109">
        <v>17.100000000000001</v>
      </c>
      <c r="B35" s="121" t="s">
        <v>175</v>
      </c>
      <c r="C35" s="111">
        <v>-491808.62</v>
      </c>
      <c r="D35" s="111">
        <v>0</v>
      </c>
      <c r="E35" s="112">
        <f t="shared" si="0"/>
        <v>-491808.62</v>
      </c>
      <c r="F35" s="111">
        <v>-95032.900000000023</v>
      </c>
      <c r="G35" s="111">
        <v>0</v>
      </c>
      <c r="H35" s="112">
        <f t="shared" si="1"/>
        <v>-95032.900000000023</v>
      </c>
    </row>
    <row r="36" spans="1:8" x14ac:dyDescent="0.25">
      <c r="A36" s="109">
        <v>17.2</v>
      </c>
      <c r="B36" s="94" t="s">
        <v>176</v>
      </c>
      <c r="C36" s="111">
        <v>538834.96000000054</v>
      </c>
      <c r="D36" s="111">
        <v>4579.32</v>
      </c>
      <c r="E36" s="112">
        <f t="shared" si="0"/>
        <v>543414.28000000049</v>
      </c>
      <c r="F36" s="111">
        <v>-118975.75999999988</v>
      </c>
      <c r="G36" s="111">
        <v>-1962.5700000000006</v>
      </c>
      <c r="H36" s="112">
        <f t="shared" si="1"/>
        <v>-120938.32999999989</v>
      </c>
    </row>
    <row r="37" spans="1:8" ht="41.45" customHeight="1" x14ac:dyDescent="0.25">
      <c r="A37" s="109">
        <v>18</v>
      </c>
      <c r="B37" s="122" t="s">
        <v>177</v>
      </c>
      <c r="C37" s="111">
        <f>SUM(C38:C39)</f>
        <v>-88199.000000004453</v>
      </c>
      <c r="D37" s="111">
        <f>SUM(D38:D39)</f>
        <v>1564938.6500000004</v>
      </c>
      <c r="E37" s="112">
        <f t="shared" si="0"/>
        <v>1476739.6499999959</v>
      </c>
      <c r="F37" s="111">
        <f>SUM(F38:F39)</f>
        <v>-545625.76000000478</v>
      </c>
      <c r="G37" s="123">
        <f>SUM(G38:G39)</f>
        <v>2764046.7900000005</v>
      </c>
      <c r="H37" s="112">
        <f t="shared" si="1"/>
        <v>2218421.0299999956</v>
      </c>
    </row>
    <row r="38" spans="1:8" ht="21" x14ac:dyDescent="0.25">
      <c r="A38" s="109">
        <v>18.100000000000001</v>
      </c>
      <c r="B38" s="104" t="s">
        <v>178</v>
      </c>
      <c r="C38" s="111">
        <v>0</v>
      </c>
      <c r="D38" s="111">
        <v>0</v>
      </c>
      <c r="E38" s="112">
        <f t="shared" si="0"/>
        <v>0</v>
      </c>
      <c r="F38" s="111">
        <v>0</v>
      </c>
      <c r="G38" s="111">
        <v>0</v>
      </c>
      <c r="H38" s="112">
        <f t="shared" si="1"/>
        <v>0</v>
      </c>
    </row>
    <row r="39" spans="1:8" x14ac:dyDescent="0.25">
      <c r="A39" s="109">
        <v>18.2</v>
      </c>
      <c r="B39" s="104" t="s">
        <v>179</v>
      </c>
      <c r="C39" s="111">
        <v>-88199.000000004453</v>
      </c>
      <c r="D39" s="111">
        <v>1564938.6500000004</v>
      </c>
      <c r="E39" s="112">
        <f t="shared" si="0"/>
        <v>1476739.6499999959</v>
      </c>
      <c r="F39" s="111">
        <v>-545625.76000000478</v>
      </c>
      <c r="G39" s="111">
        <v>2764046.7900000005</v>
      </c>
      <c r="H39" s="112">
        <f t="shared" si="1"/>
        <v>2218421.0299999956</v>
      </c>
    </row>
    <row r="40" spans="1:8" ht="24.6" customHeight="1" x14ac:dyDescent="0.25">
      <c r="A40" s="109">
        <v>19</v>
      </c>
      <c r="B40" s="122" t="s">
        <v>180</v>
      </c>
      <c r="C40" s="111">
        <v>0</v>
      </c>
      <c r="D40" s="111">
        <v>0</v>
      </c>
      <c r="E40" s="112">
        <f t="shared" si="0"/>
        <v>0</v>
      </c>
      <c r="F40" s="111">
        <v>0</v>
      </c>
      <c r="G40" s="111">
        <v>0</v>
      </c>
      <c r="H40" s="112">
        <f t="shared" si="1"/>
        <v>0</v>
      </c>
    </row>
    <row r="41" spans="1:8" ht="24.95" customHeight="1" x14ac:dyDescent="0.25">
      <c r="A41" s="109">
        <v>20</v>
      </c>
      <c r="B41" s="122" t="s">
        <v>181</v>
      </c>
      <c r="C41" s="111">
        <v>0</v>
      </c>
      <c r="D41" s="111">
        <v>0</v>
      </c>
      <c r="E41" s="112">
        <f t="shared" si="0"/>
        <v>0</v>
      </c>
      <c r="F41" s="111">
        <v>0</v>
      </c>
      <c r="G41" s="111">
        <v>0</v>
      </c>
      <c r="H41" s="112">
        <f t="shared" si="1"/>
        <v>0</v>
      </c>
    </row>
    <row r="42" spans="1:8" ht="33" customHeight="1" x14ac:dyDescent="0.25">
      <c r="A42" s="109">
        <v>21</v>
      </c>
      <c r="B42" s="124" t="s">
        <v>182</v>
      </c>
      <c r="C42" s="111">
        <v>0</v>
      </c>
      <c r="D42" s="111">
        <v>0</v>
      </c>
      <c r="E42" s="112">
        <f t="shared" si="0"/>
        <v>0</v>
      </c>
      <c r="F42" s="111">
        <v>0</v>
      </c>
      <c r="G42" s="111">
        <v>0</v>
      </c>
      <c r="H42" s="112">
        <f t="shared" si="1"/>
        <v>0</v>
      </c>
    </row>
    <row r="43" spans="1:8" x14ac:dyDescent="0.25">
      <c r="A43" s="109">
        <v>22</v>
      </c>
      <c r="B43" s="125" t="s">
        <v>183</v>
      </c>
      <c r="C43" s="111">
        <f>SUM(C6,C13,C18,C19,C20,C21,C22,C23,C24,C25,C26,C27,C28,C29,C32,C33,C34,C37,C40,C41,C42)</f>
        <v>8625927.4400000386</v>
      </c>
      <c r="D43" s="111">
        <f>SUM(D6,D13,D18,D19,D20,D21,D22,D23,D24,D25,D26,D27,D28,D29,D32,D33,D34,D37,D40,D41,D42)</f>
        <v>11790160.979999995</v>
      </c>
      <c r="E43" s="112">
        <f t="shared" si="0"/>
        <v>20416088.420000032</v>
      </c>
      <c r="F43" s="111">
        <f>SUM(F6,F13,F18,F19,F20,F21,F22,F23,F24,F25,F26,F27,F28,F29,F32,F33,F34,F37,F40,F41,F42)</f>
        <v>608697.32999996666</v>
      </c>
      <c r="G43" s="111">
        <f>SUM(G6,G13,G18,G19,G20,G21,G22,G23,G24,G25,G26,G27,G28,G29,G32,G33,G34,G37,G40,G41,G42)</f>
        <v>14920460.380000014</v>
      </c>
      <c r="H43" s="112">
        <f t="shared" si="1"/>
        <v>15529157.70999998</v>
      </c>
    </row>
    <row r="44" spans="1:8" x14ac:dyDescent="0.25">
      <c r="A44" s="109">
        <v>23</v>
      </c>
      <c r="B44" s="125" t="s">
        <v>184</v>
      </c>
      <c r="C44" s="111">
        <v>3250886</v>
      </c>
      <c r="D44" s="111">
        <v>0</v>
      </c>
      <c r="E44" s="112">
        <f t="shared" si="0"/>
        <v>3250886</v>
      </c>
      <c r="F44" s="111">
        <v>1705989</v>
      </c>
      <c r="G44" s="111">
        <v>0</v>
      </c>
      <c r="H44" s="112">
        <f t="shared" si="1"/>
        <v>1705989</v>
      </c>
    </row>
    <row r="45" spans="1:8" x14ac:dyDescent="0.25">
      <c r="A45" s="109">
        <v>24</v>
      </c>
      <c r="B45" s="125" t="s">
        <v>185</v>
      </c>
      <c r="C45" s="111">
        <f>C43-C44</f>
        <v>5375041.4400000386</v>
      </c>
      <c r="D45" s="111">
        <f>D43-D44</f>
        <v>11790160.979999995</v>
      </c>
      <c r="E45" s="112">
        <f t="shared" si="0"/>
        <v>17165202.420000032</v>
      </c>
      <c r="F45" s="111">
        <f>F43-F44</f>
        <v>-1097291.6700000335</v>
      </c>
      <c r="G45" s="111">
        <f>G43-G44</f>
        <v>14920460.380000014</v>
      </c>
      <c r="H45" s="112">
        <f t="shared" si="1"/>
        <v>13823168.70999998</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7"/>
  <sheetViews>
    <sheetView topLeftCell="A16" zoomScale="70" zoomScaleNormal="70" workbookViewId="0">
      <selection activeCell="B46" sqref="B46:C46"/>
    </sheetView>
  </sheetViews>
  <sheetFormatPr defaultRowHeight="15" x14ac:dyDescent="0.25"/>
  <cols>
    <col min="1" max="1" width="9.140625" style="107"/>
    <col min="2" max="2" width="87.5703125" bestFit="1" customWidth="1"/>
    <col min="3" max="8" width="12.7109375" customWidth="1"/>
  </cols>
  <sheetData>
    <row r="1" spans="1:9" ht="15.75" x14ac:dyDescent="0.3">
      <c r="A1" s="21" t="s">
        <v>37</v>
      </c>
      <c r="B1" s="22" t="str">
        <f>Info!C2</f>
        <v>სს "ხალიკ ბანკი საქართველო"</v>
      </c>
      <c r="C1" s="23"/>
      <c r="D1" s="20"/>
      <c r="E1" s="20"/>
      <c r="F1" s="20"/>
      <c r="G1" s="20"/>
    </row>
    <row r="2" spans="1:9" ht="15.75" x14ac:dyDescent="0.3">
      <c r="A2" s="21" t="s">
        <v>38</v>
      </c>
      <c r="B2" s="24">
        <f>'1. key ratios'!B2</f>
        <v>45199</v>
      </c>
      <c r="C2" s="25"/>
      <c r="D2" s="26"/>
      <c r="E2" s="26"/>
      <c r="F2" s="26"/>
      <c r="G2" s="26"/>
      <c r="H2" s="27"/>
    </row>
    <row r="3" spans="1:9" ht="16.5" thickBot="1" x14ac:dyDescent="0.35">
      <c r="A3" s="21"/>
      <c r="B3" s="23"/>
      <c r="C3" s="25"/>
      <c r="D3" s="26"/>
      <c r="E3" s="26"/>
      <c r="F3" s="26"/>
      <c r="G3" s="26"/>
      <c r="H3" s="27"/>
    </row>
    <row r="4" spans="1:9" ht="15.75" x14ac:dyDescent="0.3">
      <c r="A4" s="755" t="s">
        <v>42</v>
      </c>
      <c r="B4" s="767" t="s">
        <v>186</v>
      </c>
      <c r="C4" s="768" t="s">
        <v>84</v>
      </c>
      <c r="D4" s="768"/>
      <c r="E4" s="768"/>
      <c r="F4" s="768" t="s">
        <v>85</v>
      </c>
      <c r="G4" s="768"/>
      <c r="H4" s="769"/>
    </row>
    <row r="5" spans="1:9" x14ac:dyDescent="0.25">
      <c r="A5" s="755"/>
      <c r="B5" s="767"/>
      <c r="C5" s="78" t="s">
        <v>86</v>
      </c>
      <c r="D5" s="78" t="s">
        <v>87</v>
      </c>
      <c r="E5" s="78" t="s">
        <v>88</v>
      </c>
      <c r="F5" s="78" t="s">
        <v>86</v>
      </c>
      <c r="G5" s="78" t="s">
        <v>87</v>
      </c>
      <c r="H5" s="126" t="s">
        <v>88</v>
      </c>
    </row>
    <row r="6" spans="1:9" ht="15.75" x14ac:dyDescent="0.3">
      <c r="A6" s="80">
        <v>1</v>
      </c>
      <c r="B6" s="127" t="s">
        <v>187</v>
      </c>
      <c r="C6" s="128">
        <v>0</v>
      </c>
      <c r="D6" s="128">
        <v>0</v>
      </c>
      <c r="E6" s="129">
        <f t="shared" ref="E6:E43" si="0">C6+D6</f>
        <v>0</v>
      </c>
      <c r="F6" s="128">
        <v>0</v>
      </c>
      <c r="G6" s="128">
        <v>0</v>
      </c>
      <c r="H6" s="130">
        <f t="shared" ref="H6:H43" si="1">F6+G6</f>
        <v>0</v>
      </c>
      <c r="I6" s="131"/>
    </row>
    <row r="7" spans="1:9" ht="25.5" x14ac:dyDescent="0.3">
      <c r="A7" s="80">
        <v>2</v>
      </c>
      <c r="B7" s="132" t="s">
        <v>188</v>
      </c>
      <c r="C7" s="128">
        <v>0</v>
      </c>
      <c r="D7" s="128">
        <v>0</v>
      </c>
      <c r="E7" s="129">
        <f t="shared" si="0"/>
        <v>0</v>
      </c>
      <c r="F7" s="128">
        <v>0</v>
      </c>
      <c r="G7" s="128">
        <v>0</v>
      </c>
      <c r="H7" s="130">
        <f t="shared" si="1"/>
        <v>0</v>
      </c>
      <c r="I7" s="131"/>
    </row>
    <row r="8" spans="1:9" ht="15.75" x14ac:dyDescent="0.3">
      <c r="A8" s="80">
        <v>3</v>
      </c>
      <c r="B8" s="132" t="s">
        <v>189</v>
      </c>
      <c r="C8" s="128">
        <f>C9+C10</f>
        <v>1312109.3899999999</v>
      </c>
      <c r="D8" s="128">
        <f>D9+D10</f>
        <v>356041581.81999999</v>
      </c>
      <c r="E8" s="129">
        <f t="shared" si="0"/>
        <v>357353691.20999998</v>
      </c>
      <c r="F8" s="128">
        <f>F9+F10</f>
        <v>4537872.18</v>
      </c>
      <c r="G8" s="128">
        <f>G9+G10</f>
        <v>365252818.52999997</v>
      </c>
      <c r="H8" s="130">
        <f t="shared" si="1"/>
        <v>369790690.70999998</v>
      </c>
      <c r="I8" s="131"/>
    </row>
    <row r="9" spans="1:9" ht="15.75" x14ac:dyDescent="0.3">
      <c r="A9" s="80">
        <v>3.1</v>
      </c>
      <c r="B9" s="133" t="s">
        <v>190</v>
      </c>
      <c r="C9" s="128">
        <v>1312109.3899999999</v>
      </c>
      <c r="D9" s="128">
        <v>356041581.81999999</v>
      </c>
      <c r="E9" s="129">
        <f t="shared" si="0"/>
        <v>357353691.20999998</v>
      </c>
      <c r="F9" s="128">
        <v>4537872.18</v>
      </c>
      <c r="G9" s="128">
        <v>365215619.14999998</v>
      </c>
      <c r="H9" s="130">
        <f t="shared" si="1"/>
        <v>369753491.32999998</v>
      </c>
      <c r="I9" s="131"/>
    </row>
    <row r="10" spans="1:9" ht="15.75" x14ac:dyDescent="0.3">
      <c r="A10" s="80">
        <v>3.2</v>
      </c>
      <c r="B10" s="133" t="s">
        <v>191</v>
      </c>
      <c r="C10" s="128">
        <v>0</v>
      </c>
      <c r="D10" s="128">
        <v>0</v>
      </c>
      <c r="E10" s="129">
        <f t="shared" si="0"/>
        <v>0</v>
      </c>
      <c r="F10" s="128">
        <v>0</v>
      </c>
      <c r="G10" s="128">
        <v>37199.379999999997</v>
      </c>
      <c r="H10" s="130">
        <f t="shared" si="1"/>
        <v>37199.379999999997</v>
      </c>
      <c r="I10" s="131"/>
    </row>
    <row r="11" spans="1:9" ht="25.5" x14ac:dyDescent="0.3">
      <c r="A11" s="80">
        <v>4</v>
      </c>
      <c r="B11" s="132" t="s">
        <v>192</v>
      </c>
      <c r="C11" s="128">
        <f>C12+C13</f>
        <v>0</v>
      </c>
      <c r="D11" s="128">
        <f>D12+D13</f>
        <v>0</v>
      </c>
      <c r="E11" s="129">
        <f t="shared" si="0"/>
        <v>0</v>
      </c>
      <c r="F11" s="128">
        <f>F12+F13</f>
        <v>0</v>
      </c>
      <c r="G11" s="128">
        <f>G12+G13</f>
        <v>0</v>
      </c>
      <c r="H11" s="130">
        <f t="shared" si="1"/>
        <v>0</v>
      </c>
      <c r="I11" s="131"/>
    </row>
    <row r="12" spans="1:9" ht="15.75" x14ac:dyDescent="0.3">
      <c r="A12" s="80">
        <v>4.0999999999999996</v>
      </c>
      <c r="B12" s="133" t="s">
        <v>193</v>
      </c>
      <c r="C12" s="128">
        <v>0</v>
      </c>
      <c r="D12" s="128">
        <v>0</v>
      </c>
      <c r="E12" s="129">
        <f t="shared" si="0"/>
        <v>0</v>
      </c>
      <c r="F12" s="128">
        <v>0</v>
      </c>
      <c r="G12" s="128">
        <v>0</v>
      </c>
      <c r="H12" s="130">
        <f t="shared" si="1"/>
        <v>0</v>
      </c>
      <c r="I12" s="131"/>
    </row>
    <row r="13" spans="1:9" ht="15.75" x14ac:dyDescent="0.3">
      <c r="A13" s="80">
        <v>4.2</v>
      </c>
      <c r="B13" s="133" t="s">
        <v>194</v>
      </c>
      <c r="C13" s="128">
        <v>0</v>
      </c>
      <c r="D13" s="128">
        <v>0</v>
      </c>
      <c r="E13" s="129">
        <f t="shared" si="0"/>
        <v>0</v>
      </c>
      <c r="F13" s="128">
        <v>0</v>
      </c>
      <c r="G13" s="128">
        <v>0</v>
      </c>
      <c r="H13" s="130">
        <f t="shared" si="1"/>
        <v>0</v>
      </c>
      <c r="I13" s="131"/>
    </row>
    <row r="14" spans="1:9" ht="15.75" x14ac:dyDescent="0.3">
      <c r="A14" s="80">
        <v>5</v>
      </c>
      <c r="B14" s="134" t="s">
        <v>195</v>
      </c>
      <c r="C14" s="128">
        <f>C15+C16+C17+C23+C24+C25+C26</f>
        <v>20300812</v>
      </c>
      <c r="D14" s="128">
        <f>D15+D16+D17+D23+D24+D25+D26</f>
        <v>1054388072.0799999</v>
      </c>
      <c r="E14" s="129">
        <f t="shared" si="0"/>
        <v>1074688884.0799999</v>
      </c>
      <c r="F14" s="128">
        <f>F15+F16+F17+F23+F24+F25+F26</f>
        <v>39859637.869999997</v>
      </c>
      <c r="G14" s="128">
        <f>G15+G16+G17+G23+G24+G25+G26</f>
        <v>1026001137.6200001</v>
      </c>
      <c r="H14" s="130">
        <f t="shared" si="1"/>
        <v>1065860775.4900001</v>
      </c>
      <c r="I14" s="131"/>
    </row>
    <row r="15" spans="1:9" ht="15.75" x14ac:dyDescent="0.3">
      <c r="A15" s="80">
        <v>5.0999999999999996</v>
      </c>
      <c r="B15" s="135" t="s">
        <v>196</v>
      </c>
      <c r="C15" s="128">
        <v>8108071</v>
      </c>
      <c r="D15" s="128">
        <v>9774072.0399999991</v>
      </c>
      <c r="E15" s="129">
        <f t="shared" si="0"/>
        <v>17882143.039999999</v>
      </c>
      <c r="F15" s="128">
        <v>12141284.869999999</v>
      </c>
      <c r="G15" s="128">
        <v>9211569.5999999996</v>
      </c>
      <c r="H15" s="130">
        <f t="shared" si="1"/>
        <v>21352854.469999999</v>
      </c>
      <c r="I15" s="131"/>
    </row>
    <row r="16" spans="1:9" ht="15.75" x14ac:dyDescent="0.3">
      <c r="A16" s="80">
        <v>5.2</v>
      </c>
      <c r="B16" s="135" t="s">
        <v>197</v>
      </c>
      <c r="C16" s="128">
        <v>0</v>
      </c>
      <c r="D16" s="128">
        <v>0</v>
      </c>
      <c r="E16" s="129">
        <f t="shared" si="0"/>
        <v>0</v>
      </c>
      <c r="F16" s="128">
        <v>0</v>
      </c>
      <c r="G16" s="128">
        <v>0</v>
      </c>
      <c r="H16" s="130">
        <f t="shared" si="1"/>
        <v>0</v>
      </c>
      <c r="I16" s="131"/>
    </row>
    <row r="17" spans="1:9" ht="15.75" x14ac:dyDescent="0.3">
      <c r="A17" s="80">
        <v>5.3</v>
      </c>
      <c r="B17" s="135" t="s">
        <v>198</v>
      </c>
      <c r="C17" s="128">
        <f>C18+C19+C20+C21+C22</f>
        <v>12084428</v>
      </c>
      <c r="D17" s="128">
        <f>D18+D19+D20+D21+D22</f>
        <v>993271795.14999998</v>
      </c>
      <c r="E17" s="129">
        <f t="shared" si="0"/>
        <v>1005356223.15</v>
      </c>
      <c r="F17" s="128">
        <f>F18+F19+F20+F21+F22</f>
        <v>27586535</v>
      </c>
      <c r="G17" s="128">
        <f>G18+G19+G20+G21+G22</f>
        <v>999076942.33000004</v>
      </c>
      <c r="H17" s="130">
        <f t="shared" si="1"/>
        <v>1026663477.33</v>
      </c>
      <c r="I17" s="131"/>
    </row>
    <row r="18" spans="1:9" ht="15.75" x14ac:dyDescent="0.3">
      <c r="A18" s="80" t="s">
        <v>199</v>
      </c>
      <c r="B18" s="136" t="s">
        <v>200</v>
      </c>
      <c r="C18" s="128">
        <v>9878623</v>
      </c>
      <c r="D18" s="128">
        <v>368886419.74000001</v>
      </c>
      <c r="E18" s="129">
        <f t="shared" si="0"/>
        <v>378765042.74000001</v>
      </c>
      <c r="F18" s="128">
        <v>15088420</v>
      </c>
      <c r="G18" s="128">
        <v>342983225.02999997</v>
      </c>
      <c r="H18" s="130">
        <f t="shared" si="1"/>
        <v>358071645.02999997</v>
      </c>
      <c r="I18" s="131"/>
    </row>
    <row r="19" spans="1:9" ht="15.75" x14ac:dyDescent="0.3">
      <c r="A19" s="80" t="s">
        <v>201</v>
      </c>
      <c r="B19" s="137" t="s">
        <v>202</v>
      </c>
      <c r="C19" s="128">
        <v>140203</v>
      </c>
      <c r="D19" s="128">
        <v>393181004.56999999</v>
      </c>
      <c r="E19" s="129">
        <f t="shared" si="0"/>
        <v>393321207.56999999</v>
      </c>
      <c r="F19" s="128">
        <v>166091</v>
      </c>
      <c r="G19" s="128">
        <v>382027793.67000002</v>
      </c>
      <c r="H19" s="130">
        <f t="shared" si="1"/>
        <v>382193884.67000002</v>
      </c>
      <c r="I19" s="131"/>
    </row>
    <row r="20" spans="1:9" ht="15.75" x14ac:dyDescent="0.3">
      <c r="A20" s="80" t="s">
        <v>203</v>
      </c>
      <c r="B20" s="137" t="s">
        <v>204</v>
      </c>
      <c r="C20" s="128">
        <v>0</v>
      </c>
      <c r="D20" s="128">
        <v>1866568.87</v>
      </c>
      <c r="E20" s="129">
        <f t="shared" si="0"/>
        <v>1866568.87</v>
      </c>
      <c r="F20" s="128">
        <v>0</v>
      </c>
      <c r="G20" s="128">
        <v>2649001.08</v>
      </c>
      <c r="H20" s="130">
        <f t="shared" si="1"/>
        <v>2649001.08</v>
      </c>
      <c r="I20" s="131"/>
    </row>
    <row r="21" spans="1:9" ht="15.75" x14ac:dyDescent="0.3">
      <c r="A21" s="80" t="s">
        <v>205</v>
      </c>
      <c r="B21" s="137" t="s">
        <v>206</v>
      </c>
      <c r="C21" s="128">
        <v>2036993</v>
      </c>
      <c r="D21" s="128">
        <v>174847089.34999999</v>
      </c>
      <c r="E21" s="129">
        <f t="shared" si="0"/>
        <v>176884082.34999999</v>
      </c>
      <c r="F21" s="128">
        <v>2287617</v>
      </c>
      <c r="G21" s="128">
        <v>200198946.90000001</v>
      </c>
      <c r="H21" s="130">
        <f t="shared" si="1"/>
        <v>202486563.90000001</v>
      </c>
      <c r="I21" s="131"/>
    </row>
    <row r="22" spans="1:9" ht="15.75" x14ac:dyDescent="0.3">
      <c r="A22" s="80" t="s">
        <v>207</v>
      </c>
      <c r="B22" s="137" t="s">
        <v>208</v>
      </c>
      <c r="C22" s="128">
        <v>28609</v>
      </c>
      <c r="D22" s="128">
        <v>54490712.619999997</v>
      </c>
      <c r="E22" s="129">
        <f t="shared" si="0"/>
        <v>54519321.619999997</v>
      </c>
      <c r="F22" s="128">
        <v>10044407</v>
      </c>
      <c r="G22" s="128">
        <v>71217975.650000006</v>
      </c>
      <c r="H22" s="130">
        <f t="shared" si="1"/>
        <v>81262382.650000006</v>
      </c>
      <c r="I22" s="131"/>
    </row>
    <row r="23" spans="1:9" ht="15.75" x14ac:dyDescent="0.3">
      <c r="A23" s="80">
        <v>5.4</v>
      </c>
      <c r="B23" s="135" t="s">
        <v>209</v>
      </c>
      <c r="C23" s="128">
        <v>108313</v>
      </c>
      <c r="D23" s="128">
        <v>51342204.890000001</v>
      </c>
      <c r="E23" s="129">
        <f t="shared" si="0"/>
        <v>51450517.890000001</v>
      </c>
      <c r="F23" s="128">
        <v>131818</v>
      </c>
      <c r="G23" s="128">
        <v>17712625.690000001</v>
      </c>
      <c r="H23" s="130">
        <f t="shared" si="1"/>
        <v>17844443.690000001</v>
      </c>
      <c r="I23" s="131"/>
    </row>
    <row r="24" spans="1:9" ht="15.75" x14ac:dyDescent="0.3">
      <c r="A24" s="80">
        <v>5.5</v>
      </c>
      <c r="B24" s="135" t="s">
        <v>210</v>
      </c>
      <c r="C24" s="128">
        <v>0</v>
      </c>
      <c r="D24" s="128">
        <v>0</v>
      </c>
      <c r="E24" s="129">
        <f t="shared" si="0"/>
        <v>0</v>
      </c>
      <c r="F24" s="128">
        <v>0</v>
      </c>
      <c r="G24" s="128">
        <v>0</v>
      </c>
      <c r="H24" s="130">
        <f t="shared" si="1"/>
        <v>0</v>
      </c>
      <c r="I24" s="131"/>
    </row>
    <row r="25" spans="1:9" ht="15.75" x14ac:dyDescent="0.3">
      <c r="A25" s="80">
        <v>5.6</v>
      </c>
      <c r="B25" s="135" t="s">
        <v>211</v>
      </c>
      <c r="C25" s="128">
        <v>0</v>
      </c>
      <c r="D25" s="128">
        <v>0</v>
      </c>
      <c r="E25" s="129">
        <f t="shared" si="0"/>
        <v>0</v>
      </c>
      <c r="F25" s="128">
        <v>0</v>
      </c>
      <c r="G25" s="128">
        <v>0</v>
      </c>
      <c r="H25" s="130">
        <f t="shared" si="1"/>
        <v>0</v>
      </c>
      <c r="I25" s="131"/>
    </row>
    <row r="26" spans="1:9" ht="15.75" x14ac:dyDescent="0.3">
      <c r="A26" s="80">
        <v>5.7</v>
      </c>
      <c r="B26" s="135" t="s">
        <v>208</v>
      </c>
      <c r="C26" s="128">
        <v>0</v>
      </c>
      <c r="D26" s="128">
        <v>0</v>
      </c>
      <c r="E26" s="129">
        <f t="shared" si="0"/>
        <v>0</v>
      </c>
      <c r="F26" s="128">
        <v>0</v>
      </c>
      <c r="G26" s="128">
        <v>0</v>
      </c>
      <c r="H26" s="130">
        <f t="shared" si="1"/>
        <v>0</v>
      </c>
      <c r="I26" s="131"/>
    </row>
    <row r="27" spans="1:9" ht="15.75" x14ac:dyDescent="0.3">
      <c r="A27" s="80">
        <v>6</v>
      </c>
      <c r="B27" s="134" t="s">
        <v>212</v>
      </c>
      <c r="C27" s="128">
        <v>6121782.4699999997</v>
      </c>
      <c r="D27" s="128">
        <v>30299274.870000001</v>
      </c>
      <c r="E27" s="129">
        <f t="shared" si="0"/>
        <v>36421057.340000004</v>
      </c>
      <c r="F27" s="128">
        <v>8533113.6400000006</v>
      </c>
      <c r="G27" s="128">
        <v>15847603.269999998</v>
      </c>
      <c r="H27" s="130">
        <f t="shared" si="1"/>
        <v>24380716.909999996</v>
      </c>
      <c r="I27" s="131"/>
    </row>
    <row r="28" spans="1:9" ht="15.75" x14ac:dyDescent="0.3">
      <c r="A28" s="80">
        <v>7</v>
      </c>
      <c r="B28" s="134" t="s">
        <v>213</v>
      </c>
      <c r="C28" s="128">
        <v>9547754.6471676044</v>
      </c>
      <c r="D28" s="128">
        <v>4299169.6399745326</v>
      </c>
      <c r="E28" s="129">
        <f t="shared" si="0"/>
        <v>13846924.287142137</v>
      </c>
      <c r="F28" s="128">
        <v>13928163.767783744</v>
      </c>
      <c r="G28" s="128">
        <v>597267.85172024556</v>
      </c>
      <c r="H28" s="130">
        <f t="shared" si="1"/>
        <v>14525431.61950399</v>
      </c>
      <c r="I28" s="131"/>
    </row>
    <row r="29" spans="1:9" ht="15.75" x14ac:dyDescent="0.3">
      <c r="A29" s="80">
        <v>8</v>
      </c>
      <c r="B29" s="134" t="s">
        <v>214</v>
      </c>
      <c r="C29" s="128">
        <v>0</v>
      </c>
      <c r="D29" s="128">
        <v>0</v>
      </c>
      <c r="E29" s="129">
        <f t="shared" si="0"/>
        <v>0</v>
      </c>
      <c r="F29" s="128">
        <v>0</v>
      </c>
      <c r="G29" s="128">
        <v>0</v>
      </c>
      <c r="H29" s="130">
        <f t="shared" si="1"/>
        <v>0</v>
      </c>
      <c r="I29" s="131"/>
    </row>
    <row r="30" spans="1:9" ht="15.75" x14ac:dyDescent="0.3">
      <c r="A30" s="80">
        <v>9</v>
      </c>
      <c r="B30" s="132" t="s">
        <v>215</v>
      </c>
      <c r="C30" s="128">
        <f>C31+C32+C33+C34+C35+C36+C37</f>
        <v>5643144</v>
      </c>
      <c r="D30" s="128">
        <f>D31+D32+D33+D34+D35+D36+D37</f>
        <v>5684400</v>
      </c>
      <c r="E30" s="129">
        <f t="shared" si="0"/>
        <v>11327544</v>
      </c>
      <c r="F30" s="128">
        <f>F31+F32+F33+F34+F35+F36+F37</f>
        <v>5000000</v>
      </c>
      <c r="G30" s="128">
        <f>G31+G32+G33+G34+G35+G36+G37</f>
        <v>4861862.74</v>
      </c>
      <c r="H30" s="130">
        <f t="shared" si="1"/>
        <v>9861862.7400000002</v>
      </c>
      <c r="I30" s="131"/>
    </row>
    <row r="31" spans="1:9" ht="25.5" x14ac:dyDescent="0.3">
      <c r="A31" s="80">
        <v>9.1</v>
      </c>
      <c r="B31" s="133" t="s">
        <v>216</v>
      </c>
      <c r="C31" s="128">
        <v>5643144</v>
      </c>
      <c r="D31" s="128">
        <v>0</v>
      </c>
      <c r="E31" s="129">
        <f t="shared" si="0"/>
        <v>5643144</v>
      </c>
      <c r="F31" s="128">
        <v>5000000</v>
      </c>
      <c r="G31" s="128">
        <v>0</v>
      </c>
      <c r="H31" s="130">
        <f t="shared" si="1"/>
        <v>5000000</v>
      </c>
      <c r="I31" s="131"/>
    </row>
    <row r="32" spans="1:9" ht="25.5" x14ac:dyDescent="0.3">
      <c r="A32" s="80">
        <v>9.1999999999999993</v>
      </c>
      <c r="B32" s="133" t="s">
        <v>217</v>
      </c>
      <c r="C32" s="128">
        <v>0</v>
      </c>
      <c r="D32" s="128">
        <v>5684400</v>
      </c>
      <c r="E32" s="129">
        <f t="shared" si="0"/>
        <v>5684400</v>
      </c>
      <c r="F32" s="128">
        <v>0</v>
      </c>
      <c r="G32" s="128">
        <v>4861862.74</v>
      </c>
      <c r="H32" s="130">
        <f t="shared" si="1"/>
        <v>4861862.74</v>
      </c>
      <c r="I32" s="131"/>
    </row>
    <row r="33" spans="1:9" ht="25.5" x14ac:dyDescent="0.3">
      <c r="A33" s="80">
        <v>9.3000000000000007</v>
      </c>
      <c r="B33" s="133" t="s">
        <v>218</v>
      </c>
      <c r="C33" s="128">
        <v>0</v>
      </c>
      <c r="D33" s="128">
        <v>0</v>
      </c>
      <c r="E33" s="129">
        <f t="shared" si="0"/>
        <v>0</v>
      </c>
      <c r="F33" s="128">
        <v>0</v>
      </c>
      <c r="G33" s="128">
        <v>0</v>
      </c>
      <c r="H33" s="130">
        <f t="shared" si="1"/>
        <v>0</v>
      </c>
      <c r="I33" s="131"/>
    </row>
    <row r="34" spans="1:9" ht="15.75" x14ac:dyDescent="0.3">
      <c r="A34" s="80">
        <v>9.4</v>
      </c>
      <c r="B34" s="133" t="s">
        <v>219</v>
      </c>
      <c r="C34" s="128">
        <v>0</v>
      </c>
      <c r="D34" s="128">
        <v>0</v>
      </c>
      <c r="E34" s="129">
        <f t="shared" si="0"/>
        <v>0</v>
      </c>
      <c r="F34" s="128">
        <v>0</v>
      </c>
      <c r="G34" s="128">
        <v>0</v>
      </c>
      <c r="H34" s="130">
        <f t="shared" si="1"/>
        <v>0</v>
      </c>
      <c r="I34" s="131"/>
    </row>
    <row r="35" spans="1:9" ht="15.75" x14ac:dyDescent="0.3">
      <c r="A35" s="80">
        <v>9.5</v>
      </c>
      <c r="B35" s="133" t="s">
        <v>220</v>
      </c>
      <c r="C35" s="128">
        <v>0</v>
      </c>
      <c r="D35" s="128">
        <v>0</v>
      </c>
      <c r="E35" s="129">
        <f t="shared" si="0"/>
        <v>0</v>
      </c>
      <c r="F35" s="128">
        <v>0</v>
      </c>
      <c r="G35" s="128">
        <v>0</v>
      </c>
      <c r="H35" s="130">
        <f t="shared" si="1"/>
        <v>0</v>
      </c>
      <c r="I35" s="131"/>
    </row>
    <row r="36" spans="1:9" ht="25.5" x14ac:dyDescent="0.3">
      <c r="A36" s="80">
        <v>9.6</v>
      </c>
      <c r="B36" s="133" t="s">
        <v>221</v>
      </c>
      <c r="C36" s="128">
        <v>0</v>
      </c>
      <c r="D36" s="128">
        <v>0</v>
      </c>
      <c r="E36" s="129">
        <f t="shared" si="0"/>
        <v>0</v>
      </c>
      <c r="F36" s="128">
        <v>0</v>
      </c>
      <c r="G36" s="128">
        <v>0</v>
      </c>
      <c r="H36" s="130">
        <f t="shared" si="1"/>
        <v>0</v>
      </c>
      <c r="I36" s="131"/>
    </row>
    <row r="37" spans="1:9" ht="25.5" x14ac:dyDescent="0.3">
      <c r="A37" s="80">
        <v>9.6999999999999993</v>
      </c>
      <c r="B37" s="133" t="s">
        <v>222</v>
      </c>
      <c r="C37" s="128">
        <v>0</v>
      </c>
      <c r="D37" s="128">
        <v>0</v>
      </c>
      <c r="E37" s="129">
        <f t="shared" si="0"/>
        <v>0</v>
      </c>
      <c r="F37" s="128">
        <v>0</v>
      </c>
      <c r="G37" s="128">
        <v>0</v>
      </c>
      <c r="H37" s="130">
        <f t="shared" si="1"/>
        <v>0</v>
      </c>
      <c r="I37" s="131"/>
    </row>
    <row r="38" spans="1:9" ht="15.75" x14ac:dyDescent="0.3">
      <c r="A38" s="80">
        <v>10</v>
      </c>
      <c r="B38" s="138" t="s">
        <v>223</v>
      </c>
      <c r="C38" s="128">
        <f>C39+C40+C41+C42</f>
        <v>3252766.8200000003</v>
      </c>
      <c r="D38" s="128">
        <f>D39+D40+D41+D42</f>
        <v>4947339.58</v>
      </c>
      <c r="E38" s="129">
        <f t="shared" si="0"/>
        <v>8200106.4000000004</v>
      </c>
      <c r="F38" s="128">
        <f>F39+F40+F41+F42</f>
        <v>2207520.39</v>
      </c>
      <c r="G38" s="128">
        <f>G39+G40+G41+G42</f>
        <v>5019012.67</v>
      </c>
      <c r="H38" s="130">
        <f t="shared" si="1"/>
        <v>7226533.0600000005</v>
      </c>
      <c r="I38" s="131"/>
    </row>
    <row r="39" spans="1:9" ht="15.75" x14ac:dyDescent="0.3">
      <c r="A39" s="80">
        <v>10.1</v>
      </c>
      <c r="B39" s="133" t="s">
        <v>224</v>
      </c>
      <c r="C39" s="128">
        <v>0</v>
      </c>
      <c r="D39" s="128">
        <v>6362.7</v>
      </c>
      <c r="E39" s="129">
        <f t="shared" si="0"/>
        <v>6362.7</v>
      </c>
      <c r="F39" s="128">
        <v>0</v>
      </c>
      <c r="G39" s="128">
        <v>8881</v>
      </c>
      <c r="H39" s="130">
        <f t="shared" si="1"/>
        <v>8881</v>
      </c>
      <c r="I39" s="131"/>
    </row>
    <row r="40" spans="1:9" ht="25.5" x14ac:dyDescent="0.3">
      <c r="A40" s="80">
        <v>10.199999999999999</v>
      </c>
      <c r="B40" s="133" t="s">
        <v>225</v>
      </c>
      <c r="C40" s="128">
        <v>1132739.3700000001</v>
      </c>
      <c r="D40" s="128">
        <v>2058920.4</v>
      </c>
      <c r="E40" s="129">
        <f t="shared" si="0"/>
        <v>3191659.77</v>
      </c>
      <c r="F40" s="128">
        <v>864520</v>
      </c>
      <c r="G40" s="128">
        <v>1936912</v>
      </c>
      <c r="H40" s="130">
        <f t="shared" si="1"/>
        <v>2801432</v>
      </c>
      <c r="I40" s="131"/>
    </row>
    <row r="41" spans="1:9" ht="25.5" x14ac:dyDescent="0.3">
      <c r="A41" s="80">
        <v>10.3</v>
      </c>
      <c r="B41" s="133" t="s">
        <v>226</v>
      </c>
      <c r="C41" s="128">
        <v>17309.73</v>
      </c>
      <c r="D41" s="128">
        <v>75273.31</v>
      </c>
      <c r="E41" s="129">
        <f t="shared" si="0"/>
        <v>92583.039999999994</v>
      </c>
      <c r="F41" s="128">
        <v>18467</v>
      </c>
      <c r="G41" s="128">
        <v>79118</v>
      </c>
      <c r="H41" s="130">
        <f t="shared" si="1"/>
        <v>97585</v>
      </c>
      <c r="I41" s="131"/>
    </row>
    <row r="42" spans="1:9" ht="25.5" x14ac:dyDescent="0.3">
      <c r="A42" s="80">
        <v>10.4</v>
      </c>
      <c r="B42" s="133" t="s">
        <v>227</v>
      </c>
      <c r="C42" s="128">
        <v>2102717.7200000002</v>
      </c>
      <c r="D42" s="128">
        <v>2806783.17</v>
      </c>
      <c r="E42" s="129">
        <f t="shared" si="0"/>
        <v>4909500.8900000006</v>
      </c>
      <c r="F42" s="128" vm="1">
        <v>1324533.3900000001</v>
      </c>
      <c r="G42" s="128" vm="2">
        <v>2994101.67</v>
      </c>
      <c r="H42" s="130">
        <f t="shared" si="1"/>
        <v>4318635.0600000005</v>
      </c>
      <c r="I42" s="131"/>
    </row>
    <row r="43" spans="1:9" ht="15.75" x14ac:dyDescent="0.3">
      <c r="A43" s="80">
        <v>11</v>
      </c>
      <c r="B43" s="139" t="s">
        <v>228</v>
      </c>
      <c r="C43" s="128">
        <v>0</v>
      </c>
      <c r="D43" s="128">
        <v>0</v>
      </c>
      <c r="E43" s="129">
        <f t="shared" si="0"/>
        <v>0</v>
      </c>
      <c r="F43" s="128">
        <v>0</v>
      </c>
      <c r="G43" s="128">
        <v>0</v>
      </c>
      <c r="H43" s="130">
        <f t="shared" si="1"/>
        <v>0</v>
      </c>
      <c r="I43" s="131"/>
    </row>
    <row r="44" spans="1:9" ht="15.75" x14ac:dyDescent="0.3">
      <c r="C44" s="140"/>
      <c r="D44" s="140"/>
      <c r="E44" s="140"/>
      <c r="F44" s="140"/>
      <c r="G44" s="140"/>
      <c r="H44" s="140"/>
    </row>
    <row r="45" spans="1:9" ht="15.75" x14ac:dyDescent="0.3">
      <c r="C45" s="140"/>
      <c r="D45" s="140"/>
      <c r="E45" s="140"/>
      <c r="F45" s="140"/>
      <c r="G45" s="140"/>
      <c r="H45" s="140"/>
    </row>
    <row r="46" spans="1:9" ht="15.75" x14ac:dyDescent="0.3">
      <c r="C46" s="140"/>
      <c r="D46" s="140"/>
      <c r="E46" s="140"/>
      <c r="F46" s="140"/>
      <c r="G46" s="140"/>
      <c r="H46" s="140"/>
    </row>
    <row r="47" spans="1:9" ht="15.75" x14ac:dyDescent="0.3">
      <c r="C47" s="140"/>
      <c r="D47" s="140"/>
      <c r="E47" s="140"/>
      <c r="F47" s="140"/>
      <c r="G47" s="140"/>
      <c r="H47" s="140"/>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B46" sqref="B46:C46"/>
      <selection pane="topRight" activeCell="B46" sqref="B46:C46"/>
      <selection pane="bottomLeft" activeCell="B46" sqref="B46:C46"/>
      <selection pane="bottomRight" activeCell="B46" sqref="B46:C46"/>
    </sheetView>
  </sheetViews>
  <sheetFormatPr defaultColWidth="9.140625" defaultRowHeight="12.75" x14ac:dyDescent="0.2"/>
  <cols>
    <col min="1" max="1" width="9.5703125" style="20" bestFit="1" customWidth="1"/>
    <col min="2" max="2" width="93.5703125" style="20" customWidth="1"/>
    <col min="3" max="4" width="10.85546875" style="20" customWidth="1"/>
    <col min="5" max="5" width="11.28515625" style="141" customWidth="1"/>
    <col min="6" max="7" width="10.85546875" style="141" customWidth="1"/>
    <col min="8" max="11" width="9.7109375" style="141" customWidth="1"/>
    <col min="12" max="16384" width="9.140625" style="141"/>
  </cols>
  <sheetData>
    <row r="1" spans="1:8" ht="15" x14ac:dyDescent="0.3">
      <c r="A1" s="21" t="s">
        <v>37</v>
      </c>
      <c r="B1" s="23" t="str">
        <f>Info!C2</f>
        <v>სს "ხალიკ ბანკი საქართველო"</v>
      </c>
      <c r="C1" s="23"/>
    </row>
    <row r="2" spans="1:8" ht="15" x14ac:dyDescent="0.3">
      <c r="A2" s="21" t="s">
        <v>38</v>
      </c>
      <c r="B2" s="24">
        <f>'1. key ratios'!B2</f>
        <v>45199</v>
      </c>
      <c r="C2" s="25"/>
      <c r="D2" s="26"/>
      <c r="E2" s="142"/>
      <c r="F2" s="142"/>
      <c r="G2" s="142"/>
      <c r="H2" s="142"/>
    </row>
    <row r="3" spans="1:8" ht="15" x14ac:dyDescent="0.3">
      <c r="A3" s="21"/>
      <c r="B3" s="23"/>
      <c r="C3" s="25"/>
      <c r="D3" s="26"/>
      <c r="E3" s="142"/>
      <c r="F3" s="142"/>
      <c r="G3" s="142"/>
      <c r="H3" s="142"/>
    </row>
    <row r="4" spans="1:8" ht="15" customHeight="1" thickBot="1" x14ac:dyDescent="0.35">
      <c r="A4" s="143" t="s">
        <v>229</v>
      </c>
      <c r="B4" s="144" t="s">
        <v>12</v>
      </c>
      <c r="C4" s="145" t="s">
        <v>230</v>
      </c>
    </row>
    <row r="5" spans="1:8" ht="15" customHeight="1" x14ac:dyDescent="0.2">
      <c r="A5" s="146" t="s">
        <v>42</v>
      </c>
      <c r="B5" s="147"/>
      <c r="C5" s="33" t="str">
        <f>INT((MONTH($B$2))/3)&amp;"Q"&amp;"-"&amp;YEAR($B$2)</f>
        <v>3Q-2023</v>
      </c>
      <c r="D5" s="33" t="str">
        <f>IF(INT(MONTH($B$2))=3, "4"&amp;"Q"&amp;"-"&amp;YEAR($B$2)-1, IF(INT(MONTH($B$2))=6, "1"&amp;"Q"&amp;"-"&amp;YEAR($B$2), IF(INT(MONTH($B$2))=9, "2"&amp;"Q"&amp;"-"&amp;YEAR($B$2),IF(INT(MONTH($B$2))=12, "3"&amp;"Q"&amp;"-"&amp;YEAR($B$2), 0))))</f>
        <v>2Q-2023</v>
      </c>
      <c r="E5" s="33" t="str">
        <f>IF(INT(MONTH($B$2))=3, "3"&amp;"Q"&amp;"-"&amp;YEAR($B$2)-1, IF(INT(MONTH($B$2))=6, "4"&amp;"Q"&amp;"-"&amp;YEAR($B$2)-1, IF(INT(MONTH($B$2))=9, "1"&amp;"Q"&amp;"-"&amp;YEAR($B$2),IF(INT(MONTH($B$2))=12, "2"&amp;"Q"&amp;"-"&amp;YEAR($B$2), 0))))</f>
        <v>1Q-2023</v>
      </c>
      <c r="F5" s="33" t="str">
        <f>IF(INT(MONTH($B$2))=3, "2"&amp;"Q"&amp;"-"&amp;YEAR($B$2)-1, IF(INT(MONTH($B$2))=6, "3"&amp;"Q"&amp;"-"&amp;YEAR($B$2)-1, IF(INT(MONTH($B$2))=9, "4"&amp;"Q"&amp;"-"&amp;YEAR($B$2)-1,IF(INT(MONTH($B$2))=12, "1"&amp;"Q"&amp;"-"&amp;YEAR($B$2), 0))))</f>
        <v>4Q-2022</v>
      </c>
      <c r="G5" s="33" t="str">
        <f>IF(INT(MONTH($B$2))=3, "1"&amp;"Q"&amp;"-"&amp;YEAR($B$2)-1, IF(INT(MONTH($B$2))=6, "2"&amp;"Q"&amp;"-"&amp;YEAR($B$2)-1, IF(INT(MONTH($B$2))=9, "3"&amp;"Q"&amp;"-"&amp;YEAR($B$2)-1,IF(INT(MONTH($B$2))=12, "4"&amp;"Q"&amp;"-"&amp;YEAR($B$2)-1, 0))))</f>
        <v>3Q-2022</v>
      </c>
    </row>
    <row r="6" spans="1:8" ht="15" customHeight="1" x14ac:dyDescent="0.2">
      <c r="A6" s="148">
        <v>1</v>
      </c>
      <c r="B6" s="149" t="s">
        <v>231</v>
      </c>
      <c r="C6" s="150">
        <f>C7+C9+C10</f>
        <v>752963243.98544943</v>
      </c>
      <c r="D6" s="151">
        <f>D7+D9+D10</f>
        <v>736941886.02829897</v>
      </c>
      <c r="E6" s="152">
        <f t="shared" ref="E6:G6" si="0">E7+E9+E10</f>
        <v>816695718.13199329</v>
      </c>
      <c r="F6" s="150">
        <f t="shared" si="0"/>
        <v>866999204.27799344</v>
      </c>
      <c r="G6" s="153">
        <f t="shared" si="0"/>
        <v>963847442.08198178</v>
      </c>
    </row>
    <row r="7" spans="1:8" ht="15" customHeight="1" x14ac:dyDescent="0.2">
      <c r="A7" s="148">
        <v>1.1000000000000001</v>
      </c>
      <c r="B7" s="154" t="s">
        <v>232</v>
      </c>
      <c r="C7" s="155">
        <v>738587918.8563956</v>
      </c>
      <c r="D7" s="156">
        <v>723106060.69581926</v>
      </c>
      <c r="E7" s="155">
        <v>804805048.78701949</v>
      </c>
      <c r="F7" s="155">
        <v>858151338.95710146</v>
      </c>
      <c r="G7" s="157">
        <v>953059711.04533219</v>
      </c>
    </row>
    <row r="8" spans="1:8" ht="25.5" x14ac:dyDescent="0.2">
      <c r="A8" s="148" t="s">
        <v>233</v>
      </c>
      <c r="B8" s="158" t="s">
        <v>234</v>
      </c>
      <c r="C8" s="155">
        <v>0</v>
      </c>
      <c r="D8" s="156">
        <v>0</v>
      </c>
      <c r="E8" s="155">
        <v>0</v>
      </c>
      <c r="F8" s="155">
        <v>0</v>
      </c>
      <c r="G8" s="157">
        <v>0</v>
      </c>
    </row>
    <row r="9" spans="1:8" ht="15" customHeight="1" x14ac:dyDescent="0.2">
      <c r="A9" s="148">
        <v>1.2</v>
      </c>
      <c r="B9" s="154" t="s">
        <v>235</v>
      </c>
      <c r="C9" s="155">
        <v>14262462.249053821</v>
      </c>
      <c r="D9" s="156">
        <v>13835825.332479712</v>
      </c>
      <c r="E9" s="155">
        <v>11736420.744973756</v>
      </c>
      <c r="F9" s="155">
        <v>8847865.3208920062</v>
      </c>
      <c r="G9" s="157">
        <v>10687731.036649603</v>
      </c>
    </row>
    <row r="10" spans="1:8" ht="15" customHeight="1" x14ac:dyDescent="0.2">
      <c r="A10" s="148">
        <v>1.3</v>
      </c>
      <c r="B10" s="159" t="s">
        <v>24</v>
      </c>
      <c r="C10" s="160">
        <v>112862.88</v>
      </c>
      <c r="D10" s="156">
        <v>0</v>
      </c>
      <c r="E10" s="160">
        <v>154248.6</v>
      </c>
      <c r="F10" s="155">
        <v>0</v>
      </c>
      <c r="G10" s="161">
        <v>100000</v>
      </c>
    </row>
    <row r="11" spans="1:8" ht="15" customHeight="1" x14ac:dyDescent="0.2">
      <c r="A11" s="148">
        <v>2</v>
      </c>
      <c r="B11" s="149" t="s">
        <v>236</v>
      </c>
      <c r="C11" s="155">
        <v>244437.90878629903</v>
      </c>
      <c r="D11" s="156">
        <v>6880873.3496303819</v>
      </c>
      <c r="E11" s="155">
        <v>2764201.8741522967</v>
      </c>
      <c r="F11" s="155">
        <v>8537855.1171583831</v>
      </c>
      <c r="G11" s="157">
        <v>1407833.0504842326</v>
      </c>
    </row>
    <row r="12" spans="1:8" ht="15" customHeight="1" x14ac:dyDescent="0.2">
      <c r="A12" s="162">
        <v>3</v>
      </c>
      <c r="B12" s="163" t="s">
        <v>237</v>
      </c>
      <c r="C12" s="160">
        <v>66052863.56171196</v>
      </c>
      <c r="D12" s="156">
        <v>66052863.56171196</v>
      </c>
      <c r="E12" s="160">
        <v>66052863.56171196</v>
      </c>
      <c r="F12" s="155">
        <v>66052863.56171196</v>
      </c>
      <c r="G12" s="161">
        <v>59457654.693639137</v>
      </c>
    </row>
    <row r="13" spans="1:8" ht="15" customHeight="1" thickBot="1" x14ac:dyDescent="0.25">
      <c r="A13" s="164">
        <v>4</v>
      </c>
      <c r="B13" s="165" t="s">
        <v>238</v>
      </c>
      <c r="C13" s="166">
        <f>C6+C11+C12</f>
        <v>819260545.45594764</v>
      </c>
      <c r="D13" s="167">
        <f>D6+D11+D12</f>
        <v>809875622.93964124</v>
      </c>
      <c r="E13" s="168">
        <f t="shared" ref="E13:G13" si="1">E6+E11+E12</f>
        <v>885512783.5678575</v>
      </c>
      <c r="F13" s="166">
        <f t="shared" si="1"/>
        <v>941589922.95686376</v>
      </c>
      <c r="G13" s="169">
        <f t="shared" si="1"/>
        <v>1024712929.8261051</v>
      </c>
    </row>
    <row r="14" spans="1:8" x14ac:dyDescent="0.2">
      <c r="B14" s="76"/>
    </row>
    <row r="15" spans="1:8" ht="25.5" x14ac:dyDescent="0.2">
      <c r="B15" s="170" t="s">
        <v>239</v>
      </c>
    </row>
    <row r="16" spans="1:8" x14ac:dyDescent="0.2">
      <c r="B16" s="170"/>
    </row>
    <row r="17" spans="2:2" x14ac:dyDescent="0.2">
      <c r="B17" s="170"/>
    </row>
    <row r="18" spans="2:2" x14ac:dyDescent="0.2">
      <c r="B18" s="17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5"/>
  <sheetViews>
    <sheetView showGridLines="0" zoomScaleNormal="100" workbookViewId="0">
      <pane xSplit="1" ySplit="4" topLeftCell="B26" activePane="bottomRight" state="frozen"/>
      <selection activeCell="B46" sqref="B46:C46"/>
      <selection pane="topRight" activeCell="B46" sqref="B46:C46"/>
      <selection pane="bottomLeft" activeCell="B46" sqref="B46:C46"/>
      <selection pane="bottomRight" activeCell="C35" sqref="C33:C35"/>
    </sheetView>
  </sheetViews>
  <sheetFormatPr defaultRowHeight="15" x14ac:dyDescent="0.25"/>
  <cols>
    <col min="1" max="1" width="9.5703125" style="20" bestFit="1" customWidth="1"/>
    <col min="2" max="2" width="58.85546875" style="20" customWidth="1"/>
    <col min="3" max="3" width="34.28515625" style="20" customWidth="1"/>
  </cols>
  <sheetData>
    <row r="1" spans="1:8" x14ac:dyDescent="0.25">
      <c r="A1" s="20" t="s">
        <v>37</v>
      </c>
      <c r="B1" s="20" t="str">
        <f>Info!C2</f>
        <v>სს "ხალიკ ბანკი საქართველო"</v>
      </c>
    </row>
    <row r="2" spans="1:8" x14ac:dyDescent="0.25">
      <c r="A2" s="20" t="s">
        <v>38</v>
      </c>
      <c r="B2" s="24">
        <f>'1. key ratios'!B2</f>
        <v>45199</v>
      </c>
    </row>
    <row r="4" spans="1:8" ht="25.5" customHeight="1" thickBot="1" x14ac:dyDescent="0.35">
      <c r="A4" s="171" t="s">
        <v>240</v>
      </c>
      <c r="B4" s="172" t="s">
        <v>13</v>
      </c>
      <c r="C4" s="173"/>
    </row>
    <row r="5" spans="1:8" ht="15.75" x14ac:dyDescent="0.3">
      <c r="A5" s="174"/>
      <c r="B5" s="175" t="s">
        <v>241</v>
      </c>
      <c r="C5" s="176" t="s">
        <v>242</v>
      </c>
    </row>
    <row r="6" spans="1:8" x14ac:dyDescent="0.25">
      <c r="A6" s="177">
        <v>1</v>
      </c>
      <c r="B6" s="178" t="s">
        <v>964</v>
      </c>
      <c r="C6" s="179" t="s">
        <v>965</v>
      </c>
    </row>
    <row r="7" spans="1:8" x14ac:dyDescent="0.25">
      <c r="A7" s="177">
        <v>2</v>
      </c>
      <c r="B7" s="178" t="s">
        <v>966</v>
      </c>
      <c r="C7" s="179" t="s">
        <v>965</v>
      </c>
    </row>
    <row r="8" spans="1:8" x14ac:dyDescent="0.25">
      <c r="A8" s="177">
        <v>3</v>
      </c>
      <c r="B8" s="178" t="s">
        <v>967</v>
      </c>
      <c r="C8" s="179" t="s">
        <v>968</v>
      </c>
    </row>
    <row r="9" spans="1:8" x14ac:dyDescent="0.25">
      <c r="A9" s="177">
        <v>4</v>
      </c>
      <c r="B9" s="178" t="s">
        <v>969</v>
      </c>
      <c r="C9" s="179" t="s">
        <v>968</v>
      </c>
    </row>
    <row r="10" spans="1:8" x14ac:dyDescent="0.25">
      <c r="A10" s="177">
        <v>5</v>
      </c>
      <c r="B10" s="178" t="s">
        <v>970</v>
      </c>
      <c r="C10" s="179" t="s">
        <v>965</v>
      </c>
    </row>
    <row r="11" spans="1:8" x14ac:dyDescent="0.25">
      <c r="A11" s="177">
        <v>6</v>
      </c>
      <c r="B11" s="178">
        <v>0</v>
      </c>
      <c r="C11" s="179">
        <v>0</v>
      </c>
    </row>
    <row r="12" spans="1:8" x14ac:dyDescent="0.25">
      <c r="A12" s="177">
        <v>7</v>
      </c>
      <c r="B12" s="178">
        <v>0</v>
      </c>
      <c r="C12" s="179">
        <v>0</v>
      </c>
      <c r="H12" s="180"/>
    </row>
    <row r="13" spans="1:8" x14ac:dyDescent="0.25">
      <c r="A13" s="177">
        <v>8</v>
      </c>
      <c r="B13" s="178">
        <v>0</v>
      </c>
      <c r="C13" s="179">
        <v>0</v>
      </c>
    </row>
    <row r="14" spans="1:8" x14ac:dyDescent="0.25">
      <c r="A14" s="177">
        <v>9</v>
      </c>
      <c r="B14" s="178">
        <v>0</v>
      </c>
      <c r="C14" s="179">
        <v>0</v>
      </c>
    </row>
    <row r="15" spans="1:8" x14ac:dyDescent="0.25">
      <c r="A15" s="177">
        <v>10</v>
      </c>
      <c r="B15" s="178">
        <v>0</v>
      </c>
      <c r="C15" s="179">
        <v>0</v>
      </c>
    </row>
    <row r="16" spans="1:8" x14ac:dyDescent="0.25">
      <c r="A16" s="177"/>
      <c r="B16" s="770"/>
      <c r="C16" s="771"/>
    </row>
    <row r="17" spans="1:3" ht="60" x14ac:dyDescent="0.25">
      <c r="A17" s="177"/>
      <c r="B17" s="181" t="s">
        <v>243</v>
      </c>
      <c r="C17" s="182" t="s">
        <v>244</v>
      </c>
    </row>
    <row r="18" spans="1:3" ht="60" x14ac:dyDescent="0.3">
      <c r="A18" s="177">
        <v>1</v>
      </c>
      <c r="B18" s="183" t="s">
        <v>962</v>
      </c>
      <c r="C18" s="184" t="s">
        <v>971</v>
      </c>
    </row>
    <row r="19" spans="1:3" ht="60" x14ac:dyDescent="0.3">
      <c r="A19" s="177">
        <v>2</v>
      </c>
      <c r="B19" s="183" t="s">
        <v>972</v>
      </c>
      <c r="C19" s="184" t="s">
        <v>973</v>
      </c>
    </row>
    <row r="20" spans="1:3" ht="105" x14ac:dyDescent="0.3">
      <c r="A20" s="177">
        <v>3</v>
      </c>
      <c r="B20" s="183" t="s">
        <v>974</v>
      </c>
      <c r="C20" s="184" t="s">
        <v>975</v>
      </c>
    </row>
    <row r="21" spans="1:3" ht="90" x14ac:dyDescent="0.3">
      <c r="A21" s="177">
        <v>4</v>
      </c>
      <c r="B21" s="183" t="s">
        <v>976</v>
      </c>
      <c r="C21" s="184" t="s">
        <v>977</v>
      </c>
    </row>
    <row r="22" spans="1:3" ht="75" x14ac:dyDescent="0.3">
      <c r="A22" s="177">
        <v>5</v>
      </c>
      <c r="B22" s="183" t="s">
        <v>978</v>
      </c>
      <c r="C22" s="184" t="s">
        <v>979</v>
      </c>
    </row>
    <row r="23" spans="1:3" ht="15.75" x14ac:dyDescent="0.3">
      <c r="A23" s="177">
        <v>6</v>
      </c>
      <c r="B23" s="183">
        <v>0</v>
      </c>
      <c r="C23" s="184">
        <v>0</v>
      </c>
    </row>
    <row r="24" spans="1:3" ht="15.75" x14ac:dyDescent="0.3">
      <c r="A24" s="177">
        <v>7</v>
      </c>
      <c r="B24" s="183">
        <v>0</v>
      </c>
      <c r="C24" s="184">
        <v>0</v>
      </c>
    </row>
    <row r="25" spans="1:3" ht="15.75" x14ac:dyDescent="0.3">
      <c r="A25" s="177">
        <v>8</v>
      </c>
      <c r="B25" s="183">
        <v>0</v>
      </c>
      <c r="C25" s="184">
        <v>0</v>
      </c>
    </row>
    <row r="26" spans="1:3" ht="15.75" x14ac:dyDescent="0.3">
      <c r="A26" s="177">
        <v>9</v>
      </c>
      <c r="B26" s="183">
        <v>0</v>
      </c>
      <c r="C26" s="184">
        <v>0</v>
      </c>
    </row>
    <row r="27" spans="1:3" ht="15.75" customHeight="1" x14ac:dyDescent="0.3">
      <c r="A27" s="177">
        <v>10</v>
      </c>
      <c r="B27" s="183">
        <v>0</v>
      </c>
      <c r="C27" s="184">
        <v>0</v>
      </c>
    </row>
    <row r="28" spans="1:3" ht="15.75" customHeight="1" x14ac:dyDescent="0.3">
      <c r="A28" s="177"/>
      <c r="B28" s="185"/>
      <c r="C28" s="186"/>
    </row>
    <row r="29" spans="1:3" ht="30" customHeight="1" x14ac:dyDescent="0.25">
      <c r="A29" s="177"/>
      <c r="B29" s="772" t="s">
        <v>245</v>
      </c>
      <c r="C29" s="773"/>
    </row>
    <row r="30" spans="1:3" x14ac:dyDescent="0.25">
      <c r="A30" s="177">
        <v>1</v>
      </c>
      <c r="B30" s="187" t="s">
        <v>980</v>
      </c>
      <c r="C30" s="188">
        <v>1</v>
      </c>
    </row>
    <row r="31" spans="1:3" ht="15.75" customHeight="1" x14ac:dyDescent="0.25">
      <c r="A31" s="177"/>
      <c r="B31" s="187"/>
      <c r="C31" s="189"/>
    </row>
    <row r="32" spans="1:3" ht="29.25" customHeight="1" x14ac:dyDescent="0.25">
      <c r="A32" s="177"/>
      <c r="B32" s="772" t="s">
        <v>246</v>
      </c>
      <c r="C32" s="773"/>
    </row>
    <row r="33" spans="1:3" x14ac:dyDescent="0.25">
      <c r="A33" s="177">
        <v>1</v>
      </c>
      <c r="B33" s="187" t="s">
        <v>981</v>
      </c>
      <c r="C33" s="190">
        <v>0.3476048699771862</v>
      </c>
    </row>
    <row r="34" spans="1:3" ht="15.75" x14ac:dyDescent="0.3">
      <c r="A34" s="191">
        <v>2</v>
      </c>
      <c r="B34" s="192" t="s">
        <v>982</v>
      </c>
      <c r="C34" s="193">
        <v>0.3476048699771862</v>
      </c>
    </row>
    <row r="35" spans="1:3" ht="16.5" thickBot="1" x14ac:dyDescent="0.35">
      <c r="A35" s="194">
        <v>3</v>
      </c>
      <c r="B35" s="195" t="s">
        <v>983</v>
      </c>
      <c r="C35" s="196">
        <v>0.28454589627220517</v>
      </c>
    </row>
  </sheetData>
  <mergeCells count="3">
    <mergeCell ref="B16:C16"/>
    <mergeCell ref="B29:C29"/>
    <mergeCell ref="B32:C32"/>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3"/>
  <sheetViews>
    <sheetView zoomScale="80" zoomScaleNormal="80" workbookViewId="0">
      <pane xSplit="1" ySplit="5" topLeftCell="B21" activePane="bottomRight" state="frozen"/>
      <selection activeCell="B46" sqref="B46:C46"/>
      <selection pane="topRight" activeCell="B46" sqref="B46:C46"/>
      <selection pane="bottomLeft" activeCell="B46" sqref="B46:C46"/>
      <selection pane="bottomRight" activeCell="B46" sqref="B46:C46"/>
    </sheetView>
  </sheetViews>
  <sheetFormatPr defaultRowHeight="15" x14ac:dyDescent="0.25"/>
  <cols>
    <col min="1" max="1" width="9.5703125" style="20" bestFit="1" customWidth="1"/>
    <col min="2" max="2" width="47.5703125" style="20" customWidth="1"/>
    <col min="3" max="3" width="28" style="20" customWidth="1"/>
    <col min="4" max="4" width="25.5703125" style="20" customWidth="1"/>
    <col min="5" max="5" width="18.85546875" style="20" customWidth="1"/>
    <col min="6" max="6" width="12" bestFit="1" customWidth="1"/>
    <col min="7" max="7" width="12.5703125" bestFit="1" customWidth="1"/>
  </cols>
  <sheetData>
    <row r="1" spans="1:7" ht="15.75" x14ac:dyDescent="0.3">
      <c r="A1" s="21" t="s">
        <v>37</v>
      </c>
      <c r="B1" s="23" t="str">
        <f>Info!C2</f>
        <v>სს "ხალიკ ბანკი საქართველო"</v>
      </c>
    </row>
    <row r="2" spans="1:7" s="197" customFormat="1" ht="15.75" customHeight="1" x14ac:dyDescent="0.3">
      <c r="A2" s="197" t="s">
        <v>38</v>
      </c>
      <c r="B2" s="24">
        <f>'1. key ratios'!B2</f>
        <v>45199</v>
      </c>
    </row>
    <row r="3" spans="1:7" s="197" customFormat="1" ht="15.75" customHeight="1" x14ac:dyDescent="0.3"/>
    <row r="4" spans="1:7" s="197" customFormat="1" ht="15.75" customHeight="1" thickBot="1" x14ac:dyDescent="0.35">
      <c r="A4" s="198" t="s">
        <v>247</v>
      </c>
      <c r="B4" s="199" t="s">
        <v>14</v>
      </c>
      <c r="C4" s="200"/>
      <c r="D4" s="200"/>
      <c r="E4" s="201" t="s">
        <v>230</v>
      </c>
    </row>
    <row r="5" spans="1:7" s="206" customFormat="1" ht="17.45" customHeight="1" x14ac:dyDescent="0.25">
      <c r="A5" s="202"/>
      <c r="B5" s="203"/>
      <c r="C5" s="204" t="s">
        <v>248</v>
      </c>
      <c r="D5" s="204" t="s">
        <v>249</v>
      </c>
      <c r="E5" s="205" t="s">
        <v>250</v>
      </c>
    </row>
    <row r="6" spans="1:7" s="208" customFormat="1" ht="14.45" customHeight="1" x14ac:dyDescent="0.25">
      <c r="A6" s="207"/>
      <c r="B6" s="774" t="s">
        <v>251</v>
      </c>
      <c r="C6" s="774" t="s">
        <v>252</v>
      </c>
      <c r="D6" s="775" t="s">
        <v>253</v>
      </c>
      <c r="E6" s="776"/>
      <c r="G6"/>
    </row>
    <row r="7" spans="1:7" s="208" customFormat="1" ht="99.6" customHeight="1" x14ac:dyDescent="0.25">
      <c r="A7" s="207"/>
      <c r="B7" s="774"/>
      <c r="C7" s="774"/>
      <c r="D7" s="209" t="s">
        <v>254</v>
      </c>
      <c r="E7" s="210" t="s">
        <v>255</v>
      </c>
      <c r="G7"/>
    </row>
    <row r="8" spans="1:7" s="208" customFormat="1" ht="22.5" customHeight="1" x14ac:dyDescent="0.25">
      <c r="A8" s="109">
        <v>1</v>
      </c>
      <c r="B8" s="81" t="s">
        <v>90</v>
      </c>
      <c r="C8" s="211">
        <f>SUM(C9:C11)</f>
        <v>96856173.109999985</v>
      </c>
      <c r="D8" s="211">
        <f t="shared" ref="D8:E8" si="0">SUM(D9:D11)</f>
        <v>0</v>
      </c>
      <c r="E8" s="211">
        <f t="shared" si="0"/>
        <v>96856173.109999985</v>
      </c>
      <c r="G8"/>
    </row>
    <row r="9" spans="1:7" s="208" customFormat="1" x14ac:dyDescent="0.25">
      <c r="A9" s="109">
        <v>1.1000000000000001</v>
      </c>
      <c r="B9" s="84" t="s">
        <v>91</v>
      </c>
      <c r="C9" s="211">
        <v>17242808.82</v>
      </c>
      <c r="D9" s="211">
        <v>0</v>
      </c>
      <c r="E9" s="211">
        <v>17242808.82</v>
      </c>
      <c r="G9"/>
    </row>
    <row r="10" spans="1:7" s="208" customFormat="1" x14ac:dyDescent="0.25">
      <c r="A10" s="109">
        <v>1.2</v>
      </c>
      <c r="B10" s="84" t="s">
        <v>92</v>
      </c>
      <c r="C10" s="211">
        <v>18398363.620000001</v>
      </c>
      <c r="D10" s="211">
        <v>0</v>
      </c>
      <c r="E10" s="211">
        <v>18398363.620000001</v>
      </c>
      <c r="G10"/>
    </row>
    <row r="11" spans="1:7" s="208" customFormat="1" x14ac:dyDescent="0.25">
      <c r="A11" s="109">
        <v>1.3</v>
      </c>
      <c r="B11" s="84" t="s">
        <v>93</v>
      </c>
      <c r="C11" s="211">
        <v>61215000.669999994</v>
      </c>
      <c r="D11" s="211">
        <v>0</v>
      </c>
      <c r="E11" s="211">
        <v>61215000.669999994</v>
      </c>
      <c r="G11"/>
    </row>
    <row r="12" spans="1:7" s="208" customFormat="1" x14ac:dyDescent="0.25">
      <c r="A12" s="109">
        <v>2</v>
      </c>
      <c r="B12" s="85" t="s">
        <v>94</v>
      </c>
      <c r="C12" s="211">
        <v>0</v>
      </c>
      <c r="D12" s="211">
        <v>0</v>
      </c>
      <c r="E12" s="211">
        <v>0</v>
      </c>
      <c r="G12"/>
    </row>
    <row r="13" spans="1:7" s="208" customFormat="1" ht="21" x14ac:dyDescent="0.25">
      <c r="A13" s="109">
        <v>2.1</v>
      </c>
      <c r="B13" s="86" t="s">
        <v>95</v>
      </c>
      <c r="C13" s="211">
        <v>0</v>
      </c>
      <c r="D13" s="211">
        <v>0</v>
      </c>
      <c r="E13" s="211">
        <v>0</v>
      </c>
      <c r="G13"/>
    </row>
    <row r="14" spans="1:7" s="208" customFormat="1" ht="33.950000000000003" customHeight="1" x14ac:dyDescent="0.25">
      <c r="A14" s="109">
        <v>3</v>
      </c>
      <c r="B14" s="87" t="s">
        <v>96</v>
      </c>
      <c r="C14" s="211">
        <v>0</v>
      </c>
      <c r="D14" s="211">
        <v>0</v>
      </c>
      <c r="E14" s="211">
        <v>0</v>
      </c>
      <c r="G14"/>
    </row>
    <row r="15" spans="1:7" s="208" customFormat="1" ht="32.450000000000003" customHeight="1" x14ac:dyDescent="0.25">
      <c r="A15" s="109">
        <v>4</v>
      </c>
      <c r="B15" s="88" t="s">
        <v>97</v>
      </c>
      <c r="C15" s="211">
        <v>0</v>
      </c>
      <c r="D15" s="211">
        <v>0</v>
      </c>
      <c r="E15" s="211">
        <v>0</v>
      </c>
      <c r="G15"/>
    </row>
    <row r="16" spans="1:7" s="208" customFormat="1" ht="23.1" customHeight="1" x14ac:dyDescent="0.25">
      <c r="A16" s="109">
        <v>5</v>
      </c>
      <c r="B16" s="88" t="s">
        <v>98</v>
      </c>
      <c r="C16" s="211">
        <f>SUM(C17:C19)</f>
        <v>54000</v>
      </c>
      <c r="D16" s="211">
        <f t="shared" ref="D16:E16" si="1">SUM(D17:D19)</f>
        <v>0</v>
      </c>
      <c r="E16" s="211">
        <f t="shared" si="1"/>
        <v>54000</v>
      </c>
      <c r="G16"/>
    </row>
    <row r="17" spans="1:7" s="208" customFormat="1" x14ac:dyDescent="0.25">
      <c r="A17" s="109">
        <v>5.0999999999999996</v>
      </c>
      <c r="B17" s="91" t="s">
        <v>99</v>
      </c>
      <c r="C17" s="211">
        <v>54000</v>
      </c>
      <c r="D17" s="211">
        <v>0</v>
      </c>
      <c r="E17" s="211">
        <v>54000</v>
      </c>
      <c r="G17"/>
    </row>
    <row r="18" spans="1:7" s="208" customFormat="1" x14ac:dyDescent="0.25">
      <c r="A18" s="109">
        <v>5.2</v>
      </c>
      <c r="B18" s="91" t="s">
        <v>100</v>
      </c>
      <c r="C18" s="211">
        <v>0</v>
      </c>
      <c r="D18" s="211">
        <v>0</v>
      </c>
      <c r="E18" s="211">
        <v>0</v>
      </c>
      <c r="G18"/>
    </row>
    <row r="19" spans="1:7" s="208" customFormat="1" x14ac:dyDescent="0.25">
      <c r="A19" s="109">
        <v>5.3</v>
      </c>
      <c r="B19" s="91" t="s">
        <v>101</v>
      </c>
      <c r="C19" s="211">
        <v>0</v>
      </c>
      <c r="D19" s="211">
        <v>0</v>
      </c>
      <c r="E19" s="211">
        <v>0</v>
      </c>
      <c r="G19"/>
    </row>
    <row r="20" spans="1:7" s="208" customFormat="1" ht="21" x14ac:dyDescent="0.25">
      <c r="A20" s="109">
        <v>6</v>
      </c>
      <c r="B20" s="87" t="s">
        <v>102</v>
      </c>
      <c r="C20" s="211">
        <f>SUM(C21:C22)</f>
        <v>738768060.31500912</v>
      </c>
      <c r="D20" s="211">
        <f t="shared" ref="D20:E20" si="2">SUM(D21:D22)</f>
        <v>0</v>
      </c>
      <c r="E20" s="211">
        <f t="shared" si="2"/>
        <v>738768060.31500912</v>
      </c>
      <c r="G20"/>
    </row>
    <row r="21" spans="1:7" x14ac:dyDescent="0.25">
      <c r="A21" s="109">
        <v>6.1</v>
      </c>
      <c r="B21" s="91" t="s">
        <v>100</v>
      </c>
      <c r="C21" s="212">
        <v>16902279.98</v>
      </c>
      <c r="D21" s="212">
        <v>0</v>
      </c>
      <c r="E21" s="212">
        <v>16902279.98</v>
      </c>
    </row>
    <row r="22" spans="1:7" x14ac:dyDescent="0.25">
      <c r="A22" s="109">
        <v>6.2</v>
      </c>
      <c r="B22" s="91" t="s">
        <v>101</v>
      </c>
      <c r="C22" s="212">
        <v>721865780.3350091</v>
      </c>
      <c r="D22" s="212">
        <v>0</v>
      </c>
      <c r="E22" s="212">
        <v>721865780.3350091</v>
      </c>
    </row>
    <row r="23" spans="1:7" ht="21" x14ac:dyDescent="0.25">
      <c r="A23" s="109">
        <v>7</v>
      </c>
      <c r="B23" s="92" t="s">
        <v>103</v>
      </c>
      <c r="C23" s="212">
        <v>0</v>
      </c>
      <c r="D23" s="212">
        <v>0</v>
      </c>
      <c r="E23" s="212">
        <v>0</v>
      </c>
    </row>
    <row r="24" spans="1:7" ht="21" x14ac:dyDescent="0.25">
      <c r="A24" s="109">
        <v>8</v>
      </c>
      <c r="B24" s="93" t="s">
        <v>104</v>
      </c>
      <c r="C24" s="212">
        <v>0</v>
      </c>
      <c r="D24" s="212">
        <v>0</v>
      </c>
      <c r="E24" s="212">
        <v>0</v>
      </c>
    </row>
    <row r="25" spans="1:7" x14ac:dyDescent="0.25">
      <c r="A25" s="109">
        <v>9</v>
      </c>
      <c r="B25" s="88" t="s">
        <v>105</v>
      </c>
      <c r="C25" s="212">
        <f>SUM(C26:C27)</f>
        <v>15468331.68</v>
      </c>
      <c r="D25" s="212">
        <f t="shared" ref="D25:E25" si="3">SUM(D26:D27)</f>
        <v>0</v>
      </c>
      <c r="E25" s="212">
        <f t="shared" si="3"/>
        <v>15468331.68</v>
      </c>
    </row>
    <row r="26" spans="1:7" x14ac:dyDescent="0.25">
      <c r="A26" s="109">
        <v>9.1</v>
      </c>
      <c r="B26" s="94" t="s">
        <v>106</v>
      </c>
      <c r="C26" s="212">
        <v>15468331.68</v>
      </c>
      <c r="D26" s="212">
        <v>0</v>
      </c>
      <c r="E26" s="212">
        <v>15468331.68</v>
      </c>
    </row>
    <row r="27" spans="1:7" x14ac:dyDescent="0.25">
      <c r="A27" s="109">
        <v>9.1999999999999993</v>
      </c>
      <c r="B27" s="94" t="s">
        <v>107</v>
      </c>
      <c r="C27" s="212">
        <v>0</v>
      </c>
      <c r="D27" s="212">
        <v>0</v>
      </c>
      <c r="E27" s="212">
        <v>0</v>
      </c>
    </row>
    <row r="28" spans="1:7" x14ac:dyDescent="0.25">
      <c r="A28" s="109">
        <v>10</v>
      </c>
      <c r="B28" s="88" t="s">
        <v>108</v>
      </c>
      <c r="C28" s="212">
        <f>SUM(C29:C30)</f>
        <v>5530847.5099999979</v>
      </c>
      <c r="D28" s="212">
        <f t="shared" ref="D28:E28" si="4">SUM(D29:D30)</f>
        <v>5530847.5099999979</v>
      </c>
      <c r="E28" s="212">
        <f t="shared" si="4"/>
        <v>0</v>
      </c>
    </row>
    <row r="29" spans="1:7" x14ac:dyDescent="0.25">
      <c r="A29" s="109">
        <v>10.1</v>
      </c>
      <c r="B29" s="94" t="s">
        <v>109</v>
      </c>
      <c r="C29" s="212">
        <v>0</v>
      </c>
      <c r="D29" s="212">
        <v>0</v>
      </c>
      <c r="E29" s="212">
        <v>0</v>
      </c>
    </row>
    <row r="30" spans="1:7" x14ac:dyDescent="0.25">
      <c r="A30" s="109">
        <v>10.199999999999999</v>
      </c>
      <c r="B30" s="94" t="s">
        <v>110</v>
      </c>
      <c r="C30" s="212">
        <v>5530847.5099999979</v>
      </c>
      <c r="D30" s="212">
        <v>5530847.5099999979</v>
      </c>
      <c r="E30" s="212">
        <v>0</v>
      </c>
    </row>
    <row r="31" spans="1:7" x14ac:dyDescent="0.25">
      <c r="A31" s="109">
        <v>11</v>
      </c>
      <c r="B31" s="88" t="s">
        <v>111</v>
      </c>
      <c r="C31" s="212">
        <f>SUM(C32:C33)</f>
        <v>1551836.34</v>
      </c>
      <c r="D31" s="212">
        <f t="shared" ref="D31:E31" si="5">SUM(D32:D33)</f>
        <v>0</v>
      </c>
      <c r="E31" s="212">
        <f t="shared" si="5"/>
        <v>1551836.34</v>
      </c>
    </row>
    <row r="32" spans="1:7" x14ac:dyDescent="0.25">
      <c r="A32" s="109">
        <v>11.1</v>
      </c>
      <c r="B32" s="94" t="s">
        <v>112</v>
      </c>
      <c r="C32" s="212">
        <v>1551836.34</v>
      </c>
      <c r="D32" s="212">
        <v>0</v>
      </c>
      <c r="E32" s="212">
        <v>1551836.34</v>
      </c>
    </row>
    <row r="33" spans="1:7" x14ac:dyDescent="0.25">
      <c r="A33" s="109">
        <v>11.2</v>
      </c>
      <c r="B33" s="94" t="s">
        <v>113</v>
      </c>
      <c r="C33" s="212">
        <v>0</v>
      </c>
      <c r="D33" s="212">
        <v>0</v>
      </c>
      <c r="E33" s="212">
        <v>0</v>
      </c>
    </row>
    <row r="34" spans="1:7" x14ac:dyDescent="0.25">
      <c r="A34" s="109">
        <v>13</v>
      </c>
      <c r="B34" s="88" t="s">
        <v>114</v>
      </c>
      <c r="C34" s="212">
        <v>21552766.279999997</v>
      </c>
      <c r="D34" s="212">
        <v>0</v>
      </c>
      <c r="E34" s="212">
        <v>21552766.279999997</v>
      </c>
    </row>
    <row r="35" spans="1:7" x14ac:dyDescent="0.25">
      <c r="A35" s="109">
        <v>13.1</v>
      </c>
      <c r="B35" s="95" t="s">
        <v>115</v>
      </c>
      <c r="C35" s="212">
        <v>13135475.309999999</v>
      </c>
      <c r="D35" s="212">
        <v>0</v>
      </c>
      <c r="E35" s="212">
        <v>13135475.309999999</v>
      </c>
    </row>
    <row r="36" spans="1:7" x14ac:dyDescent="0.25">
      <c r="A36" s="109">
        <v>13.2</v>
      </c>
      <c r="B36" s="95" t="s">
        <v>116</v>
      </c>
      <c r="C36" s="212">
        <v>0</v>
      </c>
      <c r="D36" s="212">
        <v>0</v>
      </c>
      <c r="E36" s="212">
        <v>0</v>
      </c>
    </row>
    <row r="37" spans="1:7" ht="51.75" thickBot="1" x14ac:dyDescent="0.3">
      <c r="A37" s="213"/>
      <c r="B37" s="214" t="s">
        <v>256</v>
      </c>
      <c r="C37" s="215">
        <f>SUM(C8,C12,C14,C15,C16,C20,C23,C24,C25,C28,C31,C34)</f>
        <v>879782015.23500907</v>
      </c>
      <c r="D37" s="215">
        <f t="shared" ref="D37:E37" si="6">SUM(D8,D12,D14,D15,D16,D20,D23,D24,D25,D28,D31,D34)</f>
        <v>5530847.5099999979</v>
      </c>
      <c r="E37" s="215">
        <f t="shared" si="6"/>
        <v>874251167.72500908</v>
      </c>
    </row>
    <row r="38" spans="1:7" x14ac:dyDescent="0.25">
      <c r="A38"/>
      <c r="B38"/>
      <c r="C38"/>
      <c r="D38"/>
      <c r="E38"/>
    </row>
    <row r="39" spans="1:7" x14ac:dyDescent="0.25">
      <c r="A39"/>
      <c r="B39"/>
      <c r="C39"/>
      <c r="D39"/>
      <c r="E39"/>
    </row>
    <row r="41" spans="1:7" s="20" customFormat="1" x14ac:dyDescent="0.25">
      <c r="B41" s="216"/>
      <c r="F41"/>
      <c r="G41"/>
    </row>
    <row r="42" spans="1:7" s="20" customFormat="1" x14ac:dyDescent="0.25">
      <c r="B42" s="217"/>
      <c r="F42"/>
      <c r="G42"/>
    </row>
    <row r="43" spans="1:7" s="20" customFormat="1" x14ac:dyDescent="0.25">
      <c r="B43" s="216"/>
      <c r="F43"/>
      <c r="G43"/>
    </row>
    <row r="44" spans="1:7" s="20" customFormat="1" x14ac:dyDescent="0.25">
      <c r="B44" s="216"/>
      <c r="F44"/>
      <c r="G44"/>
    </row>
    <row r="45" spans="1:7" s="20" customFormat="1" x14ac:dyDescent="0.25">
      <c r="B45" s="216"/>
      <c r="F45"/>
      <c r="G45"/>
    </row>
    <row r="46" spans="1:7" s="20" customFormat="1" x14ac:dyDescent="0.25">
      <c r="B46" s="216"/>
      <c r="F46"/>
      <c r="G46"/>
    </row>
    <row r="47" spans="1:7" s="20" customFormat="1" x14ac:dyDescent="0.25">
      <c r="B47" s="216"/>
      <c r="F47"/>
      <c r="G47"/>
    </row>
    <row r="48" spans="1:7" s="20" customFormat="1" x14ac:dyDescent="0.25">
      <c r="B48" s="217"/>
      <c r="F48"/>
      <c r="G48"/>
    </row>
    <row r="49" spans="2:7" s="20" customFormat="1" x14ac:dyDescent="0.25">
      <c r="B49" s="217"/>
      <c r="F49"/>
      <c r="G49"/>
    </row>
    <row r="50" spans="2:7" s="20" customFormat="1" x14ac:dyDescent="0.25">
      <c r="B50" s="217"/>
      <c r="F50"/>
      <c r="G50"/>
    </row>
    <row r="51" spans="2:7" s="20" customFormat="1" x14ac:dyDescent="0.25">
      <c r="B51" s="217"/>
      <c r="F51"/>
      <c r="G51"/>
    </row>
    <row r="52" spans="2:7" s="20" customFormat="1" x14ac:dyDescent="0.25">
      <c r="B52" s="217"/>
      <c r="F52"/>
      <c r="G52"/>
    </row>
    <row r="53" spans="2:7" s="20" customFormat="1" x14ac:dyDescent="0.25">
      <c r="B53" s="217"/>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8" activePane="bottomRight" state="frozen"/>
      <selection activeCell="B46" sqref="B46:C46"/>
      <selection pane="topRight" activeCell="B46" sqref="B46:C46"/>
      <selection pane="bottomLeft" activeCell="B46" sqref="B46:C46"/>
      <selection pane="bottomRight" activeCell="B46" sqref="B46:C46"/>
    </sheetView>
  </sheetViews>
  <sheetFormatPr defaultRowHeight="15" outlineLevelRow="1" x14ac:dyDescent="0.25"/>
  <cols>
    <col min="1" max="1" width="9.5703125" style="20" bestFit="1" customWidth="1"/>
    <col min="2" max="2" width="114.28515625" style="20"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x14ac:dyDescent="0.3">
      <c r="A1" s="21" t="s">
        <v>37</v>
      </c>
      <c r="B1" s="23" t="str">
        <f>Info!C2</f>
        <v>სს "ხალიკ ბანკი საქართველო"</v>
      </c>
    </row>
    <row r="2" spans="1:6" s="197" customFormat="1" ht="15.75" customHeight="1" x14ac:dyDescent="0.3">
      <c r="A2" s="197" t="s">
        <v>38</v>
      </c>
      <c r="B2" s="24">
        <f>'1. key ratios'!B2</f>
        <v>45199</v>
      </c>
      <c r="C2"/>
      <c r="D2"/>
      <c r="E2"/>
      <c r="F2"/>
    </row>
    <row r="3" spans="1:6" s="197" customFormat="1" ht="15.75" customHeight="1" x14ac:dyDescent="0.3">
      <c r="C3"/>
      <c r="D3"/>
      <c r="E3"/>
      <c r="F3"/>
    </row>
    <row r="4" spans="1:6" s="197" customFormat="1" ht="26.25" thickBot="1" x14ac:dyDescent="0.35">
      <c r="A4" s="197" t="s">
        <v>257</v>
      </c>
      <c r="B4" s="218" t="s">
        <v>15</v>
      </c>
      <c r="C4" s="201" t="s">
        <v>230</v>
      </c>
      <c r="D4"/>
      <c r="E4"/>
      <c r="F4"/>
    </row>
    <row r="5" spans="1:6" ht="26.25" x14ac:dyDescent="0.25">
      <c r="A5" s="219">
        <v>1</v>
      </c>
      <c r="B5" s="220" t="s">
        <v>258</v>
      </c>
      <c r="C5" s="221">
        <f>'7. LI1'!E37</f>
        <v>874251167.72500908</v>
      </c>
    </row>
    <row r="6" spans="1:6" s="14" customFormat="1" x14ac:dyDescent="0.25">
      <c r="A6" s="222">
        <v>2.1</v>
      </c>
      <c r="B6" s="223" t="s">
        <v>259</v>
      </c>
      <c r="C6" s="224">
        <v>50267981.627142146</v>
      </c>
    </row>
    <row r="7" spans="1:6" s="180" customFormat="1" ht="25.5" outlineLevel="1" x14ac:dyDescent="0.25">
      <c r="A7" s="225">
        <v>2.2000000000000002</v>
      </c>
      <c r="B7" s="226" t="s">
        <v>260</v>
      </c>
      <c r="C7" s="227">
        <v>5643144</v>
      </c>
    </row>
    <row r="8" spans="1:6" s="180" customFormat="1" ht="26.25" x14ac:dyDescent="0.25">
      <c r="A8" s="225">
        <v>3</v>
      </c>
      <c r="B8" s="228" t="s">
        <v>261</v>
      </c>
      <c r="C8" s="229">
        <f>SUM(C5:C7)</f>
        <v>930162293.35215127</v>
      </c>
    </row>
    <row r="9" spans="1:6" s="14" customFormat="1" x14ac:dyDescent="0.25">
      <c r="A9" s="222">
        <v>4</v>
      </c>
      <c r="B9" s="230" t="s">
        <v>262</v>
      </c>
      <c r="C9" s="231">
        <v>0</v>
      </c>
    </row>
    <row r="10" spans="1:6" s="180" customFormat="1" ht="25.5" outlineLevel="1" x14ac:dyDescent="0.25">
      <c r="A10" s="225">
        <v>5.0999999999999996</v>
      </c>
      <c r="B10" s="226" t="s">
        <v>263</v>
      </c>
      <c r="C10" s="227">
        <v>-35835956.863088325</v>
      </c>
    </row>
    <row r="11" spans="1:6" s="180" customFormat="1" ht="25.5" outlineLevel="1" x14ac:dyDescent="0.25">
      <c r="A11" s="225">
        <v>5.2</v>
      </c>
      <c r="B11" s="226" t="s">
        <v>264</v>
      </c>
      <c r="C11" s="227">
        <v>-5530281.1200000001</v>
      </c>
    </row>
    <row r="12" spans="1:6" s="180" customFormat="1" x14ac:dyDescent="0.25">
      <c r="A12" s="225">
        <v>6</v>
      </c>
      <c r="B12" s="232" t="s">
        <v>265</v>
      </c>
      <c r="C12" s="233">
        <v>0</v>
      </c>
    </row>
    <row r="13" spans="1:6" s="180" customFormat="1" ht="15.75" thickBot="1" x14ac:dyDescent="0.3">
      <c r="A13" s="234">
        <v>7</v>
      </c>
      <c r="B13" s="235" t="s">
        <v>266</v>
      </c>
      <c r="C13" s="236">
        <f>SUM(C8:C12)</f>
        <v>888796055.3690629</v>
      </c>
    </row>
    <row r="15" spans="1:6" ht="26.25" x14ac:dyDescent="0.25">
      <c r="B15" s="76" t="s">
        <v>267</v>
      </c>
    </row>
    <row r="17" spans="2:9" s="20" customFormat="1" x14ac:dyDescent="0.25">
      <c r="B17" s="237"/>
      <c r="C17"/>
      <c r="D17"/>
      <c r="E17"/>
      <c r="F17"/>
      <c r="G17"/>
      <c r="H17"/>
      <c r="I17"/>
    </row>
    <row r="18" spans="2:9" s="20" customFormat="1" x14ac:dyDescent="0.25">
      <c r="B18" s="238"/>
      <c r="C18"/>
      <c r="D18"/>
      <c r="E18"/>
      <c r="F18"/>
      <c r="G18"/>
      <c r="H18"/>
      <c r="I18"/>
    </row>
    <row r="19" spans="2:9" s="20" customFormat="1" x14ac:dyDescent="0.25">
      <c r="B19" s="238"/>
      <c r="C19"/>
      <c r="D19"/>
      <c r="E19"/>
      <c r="F19"/>
      <c r="G19"/>
      <c r="H19"/>
      <c r="I19"/>
    </row>
    <row r="20" spans="2:9" s="20" customFormat="1" x14ac:dyDescent="0.25">
      <c r="B20" s="217"/>
      <c r="C20"/>
      <c r="D20"/>
      <c r="E20"/>
      <c r="F20"/>
      <c r="G20"/>
      <c r="H20"/>
      <c r="I20"/>
    </row>
    <row r="21" spans="2:9" s="20" customFormat="1" x14ac:dyDescent="0.25">
      <c r="B21" s="216"/>
      <c r="C21"/>
      <c r="D21"/>
      <c r="E21"/>
      <c r="F21"/>
      <c r="G21"/>
      <c r="H21"/>
      <c r="I21"/>
    </row>
    <row r="22" spans="2:9" s="20" customFormat="1" x14ac:dyDescent="0.25">
      <c r="B22" s="217"/>
      <c r="C22"/>
      <c r="D22"/>
      <c r="E22"/>
      <c r="F22"/>
      <c r="G22"/>
      <c r="H22"/>
      <c r="I22"/>
    </row>
    <row r="23" spans="2:9" s="20" customFormat="1" x14ac:dyDescent="0.25">
      <c r="B23" s="216"/>
      <c r="C23"/>
      <c r="D23"/>
      <c r="E23"/>
      <c r="F23"/>
      <c r="G23"/>
      <c r="H23"/>
      <c r="I23"/>
    </row>
    <row r="24" spans="2:9" s="20" customFormat="1" x14ac:dyDescent="0.25">
      <c r="B24" s="216"/>
      <c r="C24"/>
      <c r="D24"/>
      <c r="E24"/>
      <c r="F24"/>
      <c r="G24"/>
      <c r="H24"/>
      <c r="I24"/>
    </row>
    <row r="25" spans="2:9" s="20" customFormat="1" x14ac:dyDescent="0.25">
      <c r="B25" s="216"/>
      <c r="C25"/>
      <c r="D25"/>
      <c r="E25"/>
      <c r="F25"/>
      <c r="G25"/>
      <c r="H25"/>
      <c r="I25"/>
    </row>
    <row r="26" spans="2:9" s="20" customFormat="1" x14ac:dyDescent="0.25">
      <c r="B26" s="216"/>
      <c r="C26"/>
      <c r="D26"/>
      <c r="E26"/>
      <c r="F26"/>
      <c r="G26"/>
      <c r="H26"/>
      <c r="I26"/>
    </row>
    <row r="27" spans="2:9" s="20" customFormat="1" x14ac:dyDescent="0.25">
      <c r="B27" s="216"/>
      <c r="C27"/>
      <c r="D27"/>
      <c r="E27"/>
      <c r="F27"/>
      <c r="G27"/>
      <c r="H27"/>
      <c r="I27"/>
    </row>
    <row r="28" spans="2:9" s="20" customFormat="1" x14ac:dyDescent="0.25">
      <c r="B28" s="217"/>
      <c r="C28"/>
      <c r="D28"/>
      <c r="E28"/>
      <c r="F28"/>
      <c r="G28"/>
      <c r="H28"/>
      <c r="I28"/>
    </row>
    <row r="29" spans="2:9" s="20" customFormat="1" x14ac:dyDescent="0.25">
      <c r="B29" s="217"/>
      <c r="C29"/>
      <c r="D29"/>
      <c r="E29"/>
      <c r="F29"/>
      <c r="G29"/>
      <c r="H29"/>
      <c r="I29"/>
    </row>
    <row r="30" spans="2:9" s="20" customFormat="1" x14ac:dyDescent="0.25">
      <c r="B30" s="217"/>
      <c r="C30"/>
      <c r="D30"/>
      <c r="E30"/>
      <c r="F30"/>
      <c r="G30"/>
      <c r="H30"/>
      <c r="I30"/>
    </row>
    <row r="31" spans="2:9" s="20" customFormat="1" x14ac:dyDescent="0.25">
      <c r="B31" s="217"/>
      <c r="C31"/>
      <c r="D31"/>
      <c r="E31"/>
      <c r="F31"/>
      <c r="G31"/>
      <c r="H31"/>
      <c r="I31"/>
    </row>
    <row r="32" spans="2:9" s="20" customFormat="1" x14ac:dyDescent="0.25">
      <c r="B32" s="217"/>
      <c r="C32"/>
      <c r="D32"/>
      <c r="E32"/>
      <c r="F32"/>
      <c r="G32"/>
      <c r="H32"/>
      <c r="I32"/>
    </row>
    <row r="33" spans="2:9" s="20" customFormat="1" x14ac:dyDescent="0.25">
      <c r="B33" s="217"/>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vH46Rzv07sbFuS9Kb1S7YGxPcO1X+Vs2KsNn4Yoo8h4=</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bk6T621JR+iABc0yufIr2Vao6cEZGETDY46Ce/WCRCA=</DigestValue>
    </Reference>
  </SignedInfo>
  <SignatureValue>QdxHt/f9TN2mIRsdrdpAY7zLt94+TvXd83BRyZsJFkAPwcfe/ue30/ETiZH8ftkLQi7uX37LiSfR
GGSwVEI/Cby+oBjWxVwsyzhxOyneB8IbgiPZ3/T93E2s47Z3RUgGPGaZTtK/tR+LCndjrV1kAJPN
RgiHK9+ODvnUGVHx2De7doaIOOBNQ667H5BV0Ofthqf3PDw3l7HrbtKVFkMp8Roh1jnBxZxFGoor
T2b5A/+QNLjav/PbVGfBczVf2DhgekdyGfY+m2ZHkGtZVFjYe87KsJFmyjYSMcBwIAC1/xUYY9To
wy7z/qwy/VVZVX+EFu1pP7rUQdcc12dhz8+5zg==</SignatureValue>
  <KeyInfo>
    <X509Data>
      <X509Certificate>MIIGSTCCBTGgAwIBAgIKeyjV+wADAAIyVDANBgkqhkiG9w0BAQsFADBKMRIwEAYKCZImiZPyLGQBGRYCZ2UxEzARBgoJkiaJk/IsZAEZFgNuYmcxHzAdBgNVBAMTFk5CRyBDbGFzcyAyIElOVCBTdWIgQ0EwHhcNMjMwNDE4MDcxMTI1WhcNMjUwNDE3MDcxMTI1WjBHMR8wHQYDVQQKExZKU0MgSGFseWsgQmFuayBHZW9yZ2lhMSQwIgYDVQQDExtCSEIgLSBTb3BoaW8gVGtlc2hlbGFzaHZpbGkwggEiMA0GCSqGSIb3DQEBAQUAA4IBDwAwggEKAoIBAQDqjlOtXAHoAVMRd8cITlYXuuMGnZmYcE2RmIfxzMmE5FAWwiLflSfGJ7EhK4lji6YzVb5nfPg7SP3OVBho0UJ+Gi22gFgc91ijFjfZH3mwjZ7dCk1SWa8Mjd4+iWM+XT4vDbGE5nxNoA938C/5UQYn6tdAbuJlRH/6NhrTqNYw51QVPUiaiL6mxGFzSEx3Ph58QIxYd4OPzWINn46IsPnygZvb0H2RGHQrBesww2GHDzGBOFDtvL4GbBBNtfO0SGtfPsSpndiqiRROOKcuqPZFPQpmW4FTJ5TDnHaHUpPBJ1HjXF4cFGQtfvNdPgNpQZlS9t9awoaKyUOjCjPMu6UZAgMBAAGjggMyMIIDLjA8BgkrBgEEAYI3FQcELzAtBiUrBgEEAYI3FQjmsmCDjfVEhoGZCYO4oUqDvoRxBIPEkTOEg4hdAgFkAgEjMB0GA1UdJQQWMBQGCCsGAQUFBwMCBggrBgEFBQcDBDALBgNVHQ8EBAMCB4AwJwYJKwYBBAGCNxUKBBowGDAKBggrBgEFBQcDAjAKBggrBgEFBQcDBDAdBgNVHQ4EFgQULhZHbzwddd5MnWMvbh3p9qKfdp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H7FO+Ezrw9LIxIth2MMIluZgfS/Lba79gdpQxgLTv2z5l+Pq37bKKZyjf7TP/X2sm/66h5nhVmywkj5T6YmlggRpdBsWwNtgF2hv9NxE/jvSMnbHbonDp0K8iHJMTIZz+6CCYGT//Gsq0FvVKeGfqq++z60QifXSYlMvGC74uHQ5FO/WssMUKQ0v5OHJoYssqeOoB5FT7OMKtMCEGoy8VEF07LZebwJYRp0ujGI48RfBmZU3TrGIDROjTBUx8CAuj71me2bTGZXWL4+Mb5jeJhIQCfroTAOTdyYWuv+CnKagVFZ+2FUXpxw4Ou8DY7V2jrqyxxK+XYNHgrBmCfn5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Nq++YGOL9pCBNSsYE2LBNW6HfNfO9NC6yC5FGpZ0ins=</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QwsrNVZCeHf7kWfylVXCqecwKsMGIsKYMa1kaax5AfA=</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73CclL3Ql5QGwYbPG+9rBTj8tf4V75P4prTiihiJ8ko=</DigestValue>
      </Reference>
      <Reference URI="/xl/styles.xml?ContentType=application/vnd.openxmlformats-officedocument.spreadsheetml.styles+xml">
        <DigestMethod Algorithm="http://www.w3.org/2001/04/xmlenc#sha256"/>
        <DigestValue>2rKVKVaeduOIaqRvTF8+GDLiY1sbPbocj8R4ZKvRaDA=</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WIcGnM5Xf1CbGkaWUtxejxowK7mbZEs4/GUc9AP7UVU=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d8JkK5JgakffgLwGqKaVEfxRfaLgC5uWVda9SDek4Ys=</DigestValue>
      </Reference>
      <Reference URI="/xl/worksheets/sheet10.xml?ContentType=application/vnd.openxmlformats-officedocument.spreadsheetml.worksheet+xml">
        <DigestMethod Algorithm="http://www.w3.org/2001/04/xmlenc#sha256"/>
        <DigestValue>dDnOxQ4XRi9clyTqIgxUdqENP7xnLIzkmIQ7OMqjat4=</DigestValue>
      </Reference>
      <Reference URI="/xl/worksheets/sheet11.xml?ContentType=application/vnd.openxmlformats-officedocument.spreadsheetml.worksheet+xml">
        <DigestMethod Algorithm="http://www.w3.org/2001/04/xmlenc#sha256"/>
        <DigestValue>JBXCEU9Z7oLSr8G41YuS/Yurnq4uWFVwujMzGqYPIus=</DigestValue>
      </Reference>
      <Reference URI="/xl/worksheets/sheet12.xml?ContentType=application/vnd.openxmlformats-officedocument.spreadsheetml.worksheet+xml">
        <DigestMethod Algorithm="http://www.w3.org/2001/04/xmlenc#sha256"/>
        <DigestValue>fKfN0PQE4Vvhfy6xIDK4f8vKVfEB1iqhARZmbLABk4A=</DigestValue>
      </Reference>
      <Reference URI="/xl/worksheets/sheet13.xml?ContentType=application/vnd.openxmlformats-officedocument.spreadsheetml.worksheet+xml">
        <DigestMethod Algorithm="http://www.w3.org/2001/04/xmlenc#sha256"/>
        <DigestValue>kmLD+aBiUpoc6EyDnx/iRrVTgUcaLtxdqfBh03hQ2AM=</DigestValue>
      </Reference>
      <Reference URI="/xl/worksheets/sheet14.xml?ContentType=application/vnd.openxmlformats-officedocument.spreadsheetml.worksheet+xml">
        <DigestMethod Algorithm="http://www.w3.org/2001/04/xmlenc#sha256"/>
        <DigestValue>LoyZ7WHreN9inPo8e0Yf+gjYsmVxBDQzpvWQHpSdsFk=</DigestValue>
      </Reference>
      <Reference URI="/xl/worksheets/sheet15.xml?ContentType=application/vnd.openxmlformats-officedocument.spreadsheetml.worksheet+xml">
        <DigestMethod Algorithm="http://www.w3.org/2001/04/xmlenc#sha256"/>
        <DigestValue>PPxjwqIo4QNZ4s9D//L9lXiayc5s903GWNjY65Uvdkk=</DigestValue>
      </Reference>
      <Reference URI="/xl/worksheets/sheet16.xml?ContentType=application/vnd.openxmlformats-officedocument.spreadsheetml.worksheet+xml">
        <DigestMethod Algorithm="http://www.w3.org/2001/04/xmlenc#sha256"/>
        <DigestValue>+9KTDvZcxFEf3WetyZdWRRWN/Dch0DowcNYMRXlriKQ=</DigestValue>
      </Reference>
      <Reference URI="/xl/worksheets/sheet17.xml?ContentType=application/vnd.openxmlformats-officedocument.spreadsheetml.worksheet+xml">
        <DigestMethod Algorithm="http://www.w3.org/2001/04/xmlenc#sha256"/>
        <DigestValue>cuaJvJuwyPYAnS5B7wbdxbFV93ZxOmWlbkdssIoHS7M=</DigestValue>
      </Reference>
      <Reference URI="/xl/worksheets/sheet18.xml?ContentType=application/vnd.openxmlformats-officedocument.spreadsheetml.worksheet+xml">
        <DigestMethod Algorithm="http://www.w3.org/2001/04/xmlenc#sha256"/>
        <DigestValue>hnrurmott9uHZTn2I3wVToVoH5Oe7XRfEAkJgS/t6k0=</DigestValue>
      </Reference>
      <Reference URI="/xl/worksheets/sheet19.xml?ContentType=application/vnd.openxmlformats-officedocument.spreadsheetml.worksheet+xml">
        <DigestMethod Algorithm="http://www.w3.org/2001/04/xmlenc#sha256"/>
        <DigestValue>SxIR0YURZXY4nqZGdWA2ffmhogiKTmMeOuogA8X3D/A=</DigestValue>
      </Reference>
      <Reference URI="/xl/worksheets/sheet2.xml?ContentType=application/vnd.openxmlformats-officedocument.spreadsheetml.worksheet+xml">
        <DigestMethod Algorithm="http://www.w3.org/2001/04/xmlenc#sha256"/>
        <DigestValue>9drsJLhcLwIfPL6q55T+uXusGrbUeEwaQxInw1cDurs=</DigestValue>
      </Reference>
      <Reference URI="/xl/worksheets/sheet20.xml?ContentType=application/vnd.openxmlformats-officedocument.spreadsheetml.worksheet+xml">
        <DigestMethod Algorithm="http://www.w3.org/2001/04/xmlenc#sha256"/>
        <DigestValue>NK2kSy6Vt4Kna2dZmJjlsJIj0gpCc7Wp2i3jIGHU0O8=</DigestValue>
      </Reference>
      <Reference URI="/xl/worksheets/sheet21.xml?ContentType=application/vnd.openxmlformats-officedocument.spreadsheetml.worksheet+xml">
        <DigestMethod Algorithm="http://www.w3.org/2001/04/xmlenc#sha256"/>
        <DigestValue>66vQN9OczyXYN352v912n6oesT7Nzi7v3zLKJFCHQNg=</DigestValue>
      </Reference>
      <Reference URI="/xl/worksheets/sheet22.xml?ContentType=application/vnd.openxmlformats-officedocument.spreadsheetml.worksheet+xml">
        <DigestMethod Algorithm="http://www.w3.org/2001/04/xmlenc#sha256"/>
        <DigestValue>sO664XMu6F0Q6rJyV6n9tiXcJQrXRcmMfexHU2er45g=</DigestValue>
      </Reference>
      <Reference URI="/xl/worksheets/sheet23.xml?ContentType=application/vnd.openxmlformats-officedocument.spreadsheetml.worksheet+xml">
        <DigestMethod Algorithm="http://www.w3.org/2001/04/xmlenc#sha256"/>
        <DigestValue>rz5mBQQnDpmwuhxC05fFDnmh8NwqE8CPw3idwzIof/8=</DigestValue>
      </Reference>
      <Reference URI="/xl/worksheets/sheet24.xml?ContentType=application/vnd.openxmlformats-officedocument.spreadsheetml.worksheet+xml">
        <DigestMethod Algorithm="http://www.w3.org/2001/04/xmlenc#sha256"/>
        <DigestValue>XIwP43DFjvjdY7duNoxr/oV0x7sk+8uPgdxqTRyp2yU=</DigestValue>
      </Reference>
      <Reference URI="/xl/worksheets/sheet25.xml?ContentType=application/vnd.openxmlformats-officedocument.spreadsheetml.worksheet+xml">
        <DigestMethod Algorithm="http://www.w3.org/2001/04/xmlenc#sha256"/>
        <DigestValue>0+ISyyNgC1UgnFRJUK79MleIMv71ycAXtmmLw5ng1o4=</DigestValue>
      </Reference>
      <Reference URI="/xl/worksheets/sheet26.xml?ContentType=application/vnd.openxmlformats-officedocument.spreadsheetml.worksheet+xml">
        <DigestMethod Algorithm="http://www.w3.org/2001/04/xmlenc#sha256"/>
        <DigestValue>Q+pis1HA6xr0M6gFQ+05Bk6WGbIa5lWjMQwZy5FysKQ=</DigestValue>
      </Reference>
      <Reference URI="/xl/worksheets/sheet27.xml?ContentType=application/vnd.openxmlformats-officedocument.spreadsheetml.worksheet+xml">
        <DigestMethod Algorithm="http://www.w3.org/2001/04/xmlenc#sha256"/>
        <DigestValue>Rs3bm4gvE6rYfWyr3Nlyagn+h204XjnjnHMu8LMBxJk=</DigestValue>
      </Reference>
      <Reference URI="/xl/worksheets/sheet28.xml?ContentType=application/vnd.openxmlformats-officedocument.spreadsheetml.worksheet+xml">
        <DigestMethod Algorithm="http://www.w3.org/2001/04/xmlenc#sha256"/>
        <DigestValue>wE+pJqU12/+Spa3Adkog2rw4EZQGD3wGVDpyRk+OoFM=</DigestValue>
      </Reference>
      <Reference URI="/xl/worksheets/sheet29.xml?ContentType=application/vnd.openxmlformats-officedocument.spreadsheetml.worksheet+xml">
        <DigestMethod Algorithm="http://www.w3.org/2001/04/xmlenc#sha256"/>
        <DigestValue>i3tpJE3OQ4WytdzT6XlI8q8QQrc+gk1mEjmsJ1oXopg=</DigestValue>
      </Reference>
      <Reference URI="/xl/worksheets/sheet3.xml?ContentType=application/vnd.openxmlformats-officedocument.spreadsheetml.worksheet+xml">
        <DigestMethod Algorithm="http://www.w3.org/2001/04/xmlenc#sha256"/>
        <DigestValue>fNlnV7TzJ4mERAAWsWsmLtsL8ZIWQTvtYdfhGOfhmNc=</DigestValue>
      </Reference>
      <Reference URI="/xl/worksheets/sheet30.xml?ContentType=application/vnd.openxmlformats-officedocument.spreadsheetml.worksheet+xml">
        <DigestMethod Algorithm="http://www.w3.org/2001/04/xmlenc#sha256"/>
        <DigestValue>/f1OHZ2vpuaa4R+VSCe2neZKRO7OPQB+4c+Y3fLocdU=</DigestValue>
      </Reference>
      <Reference URI="/xl/worksheets/sheet4.xml?ContentType=application/vnd.openxmlformats-officedocument.spreadsheetml.worksheet+xml">
        <DigestMethod Algorithm="http://www.w3.org/2001/04/xmlenc#sha256"/>
        <DigestValue>giBNv1KF73vvraw8j8ZoGO95Cg2s+L+KBBBDXDdyCME=</DigestValue>
      </Reference>
      <Reference URI="/xl/worksheets/sheet5.xml?ContentType=application/vnd.openxmlformats-officedocument.spreadsheetml.worksheet+xml">
        <DigestMethod Algorithm="http://www.w3.org/2001/04/xmlenc#sha256"/>
        <DigestValue>WLQp9XGJ4kDh11BQcByeVZWVhnPkBWFHHXNwucmWcJI=</DigestValue>
      </Reference>
      <Reference URI="/xl/worksheets/sheet6.xml?ContentType=application/vnd.openxmlformats-officedocument.spreadsheetml.worksheet+xml">
        <DigestMethod Algorithm="http://www.w3.org/2001/04/xmlenc#sha256"/>
        <DigestValue>neAzQ563WOIAiqJhI9efFWtFSlRSUmFhqjqgTkZd10c=</DigestValue>
      </Reference>
      <Reference URI="/xl/worksheets/sheet7.xml?ContentType=application/vnd.openxmlformats-officedocument.spreadsheetml.worksheet+xml">
        <DigestMethod Algorithm="http://www.w3.org/2001/04/xmlenc#sha256"/>
        <DigestValue>BpvP/14dNhbTGCiuvHFXLs20wMFNqon/KEnKKZpxVyo=</DigestValue>
      </Reference>
      <Reference URI="/xl/worksheets/sheet8.xml?ContentType=application/vnd.openxmlformats-officedocument.spreadsheetml.worksheet+xml">
        <DigestMethod Algorithm="http://www.w3.org/2001/04/xmlenc#sha256"/>
        <DigestValue>VGE3prr+r8a+NTKRlH6aHARQd4P8Wl7MWfW8v8+x3dw=</DigestValue>
      </Reference>
      <Reference URI="/xl/worksheets/sheet9.xml?ContentType=application/vnd.openxmlformats-officedocument.spreadsheetml.worksheet+xml">
        <DigestMethod Algorithm="http://www.w3.org/2001/04/xmlenc#sha256"/>
        <DigestValue>IHauH9kQcct4nS0kT4FqFF20A5lqhaXOVzN1mrv3de4=</DigestValue>
      </Reference>
    </Manifest>
    <SignatureProperties>
      <SignatureProperty Id="idSignatureTime" Target="#idPackageSignature">
        <mdssi:SignatureTime xmlns:mdssi="http://schemas.openxmlformats.org/package/2006/digital-signature">
          <mdssi:Format>YYYY-MM-DDThh:mm:ssTZD</mdssi:Format>
          <mdssi:Value>2023-12-19T11:03:29Z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2023-12-19T11:03:29Z</xd:SigningTime>
          <xd:SigningCertificate>
            <xd:Cert>
              <xd:CertDigest>
                <DigestMethod Algorithm="http://www.w3.org/2001/04/xmlenc#sha256"/>
                <DigestValue>LOwGjTQiLQh4BGn3YNUlfOlEuyQV5A2aC5GmQKyep4s=</DigestValue>
              </xd:CertDigest>
              <xd:IssuerSerial>
                <X509IssuerName>CN=NBG Class 2 INT Sub CA, DC=nbg, DC=ge</X509IssuerName>
                <X509SerialNumber>581604366073676861420116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ugi9lpm1gyAoLmF0fVjDzAwC4T7LptXT3uA5Gp44J0M=</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fxPSDabK8nMyL7mNTCG/+vU2pjgMK4n+mllcaClAqvk=</DigestValue>
    </Reference>
  </SignedInfo>
  <SignatureValue>baTV092FJfti6RvHU1OoIXAawnzT/HiIhll1aMj/BwrmQK6x0XMvOtHr1LFox36mDKiyOrYPa4Zx
cSsqVTfk9DGByQTb4C++lQjcv6PevyFzM9hsasNZardwCfH0MIIofJfQIsLJgwIAY8VKzXelVbJL
YCInimEori74pEDTPagFkwOG9Z/nPifb4nPFevNQkcXQViMFXRc7tdNKmvb+PnQ1jISvY+wnfA4n
PhHrusSpa124ountl5TDSTs/ldXeSUs4h1bvFVCPZnYy8Wn2RFSa3QtuH2cyXv+AnLIj6pqUiPVS
Nz9wfl8oya18V+JUM3JokW7FhjFjB5uay0QAFQ==</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Nq++YGOL9pCBNSsYE2LBNW6HfNfO9NC6yC5FGpZ0ins=</DigestValue>
      </Reference>
      <Reference URI="/xl/drawings/drawing1.xml?ContentType=application/vnd.openxmlformats-officedocument.drawing+xml">
        <DigestMethod Algorithm="http://www.w3.org/2001/04/xmlenc#sha256"/>
        <DigestValue>aQkF4Y6wo2KQc6XOU0TG9bWcskcl6/vG/+FNY41hzVI=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QwsrNVZCeHf7kWfylVXCqecwKsMGIsKYMa1kaax5AfA=</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73CclL3Ql5QGwYbPG+9rBTj8tf4V75P4prTiihiJ8ko=</DigestValue>
      </Reference>
      <Reference URI="/xl/styles.xml?ContentType=application/vnd.openxmlformats-officedocument.spreadsheetml.styles+xml">
        <DigestMethod Algorithm="http://www.w3.org/2001/04/xmlenc#sha256"/>
        <DigestValue>2rKVKVaeduOIaqRvTF8+GDLiY1sbPbocj8R4ZKvRaDA=</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WIcGnM5Xf1CbGkaWUtxejxowK7mbZEs4/GUc9AP7UVU=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d8JkK5JgakffgLwGqKaVEfxRfaLgC5uWVda9SDek4Ys=</DigestValue>
      </Reference>
      <Reference URI="/xl/worksheets/sheet10.xml?ContentType=application/vnd.openxmlformats-officedocument.spreadsheetml.worksheet+xml">
        <DigestMethod Algorithm="http://www.w3.org/2001/04/xmlenc#sha256"/>
        <DigestValue>dDnOxQ4XRi9clyTqIgxUdqENP7xnLIzkmIQ7OMqjat4=</DigestValue>
      </Reference>
      <Reference URI="/xl/worksheets/sheet11.xml?ContentType=application/vnd.openxmlformats-officedocument.spreadsheetml.worksheet+xml">
        <DigestMethod Algorithm="http://www.w3.org/2001/04/xmlenc#sha256"/>
        <DigestValue>JBXCEU9Z7oLSr8G41YuS/Yurnq4uWFVwujMzGqYPIus=</DigestValue>
      </Reference>
      <Reference URI="/xl/worksheets/sheet12.xml?ContentType=application/vnd.openxmlformats-officedocument.spreadsheetml.worksheet+xml">
        <DigestMethod Algorithm="http://www.w3.org/2001/04/xmlenc#sha256"/>
        <DigestValue>fKfN0PQE4Vvhfy6xIDK4f8vKVfEB1iqhARZmbLABk4A=</DigestValue>
      </Reference>
      <Reference URI="/xl/worksheets/sheet13.xml?ContentType=application/vnd.openxmlformats-officedocument.spreadsheetml.worksheet+xml">
        <DigestMethod Algorithm="http://www.w3.org/2001/04/xmlenc#sha256"/>
        <DigestValue>kmLD+aBiUpoc6EyDnx/iRrVTgUcaLtxdqfBh03hQ2AM=</DigestValue>
      </Reference>
      <Reference URI="/xl/worksheets/sheet14.xml?ContentType=application/vnd.openxmlformats-officedocument.spreadsheetml.worksheet+xml">
        <DigestMethod Algorithm="http://www.w3.org/2001/04/xmlenc#sha256"/>
        <DigestValue>LoyZ7WHreN9inPo8e0Yf+gjYsmVxBDQzpvWQHpSdsFk=</DigestValue>
      </Reference>
      <Reference URI="/xl/worksheets/sheet15.xml?ContentType=application/vnd.openxmlformats-officedocument.spreadsheetml.worksheet+xml">
        <DigestMethod Algorithm="http://www.w3.org/2001/04/xmlenc#sha256"/>
        <DigestValue>PPxjwqIo4QNZ4s9D//L9lXiayc5s903GWNjY65Uvdkk=</DigestValue>
      </Reference>
      <Reference URI="/xl/worksheets/sheet16.xml?ContentType=application/vnd.openxmlformats-officedocument.spreadsheetml.worksheet+xml">
        <DigestMethod Algorithm="http://www.w3.org/2001/04/xmlenc#sha256"/>
        <DigestValue>+9KTDvZcxFEf3WetyZdWRRWN/Dch0DowcNYMRXlriKQ=</DigestValue>
      </Reference>
      <Reference URI="/xl/worksheets/sheet17.xml?ContentType=application/vnd.openxmlformats-officedocument.spreadsheetml.worksheet+xml">
        <DigestMethod Algorithm="http://www.w3.org/2001/04/xmlenc#sha256"/>
        <DigestValue>cuaJvJuwyPYAnS5B7wbdxbFV93ZxOmWlbkdssIoHS7M=</DigestValue>
      </Reference>
      <Reference URI="/xl/worksheets/sheet18.xml?ContentType=application/vnd.openxmlformats-officedocument.spreadsheetml.worksheet+xml">
        <DigestMethod Algorithm="http://www.w3.org/2001/04/xmlenc#sha256"/>
        <DigestValue>hnrurmott9uHZTn2I3wVToVoH5Oe7XRfEAkJgS/t6k0=</DigestValue>
      </Reference>
      <Reference URI="/xl/worksheets/sheet19.xml?ContentType=application/vnd.openxmlformats-officedocument.spreadsheetml.worksheet+xml">
        <DigestMethod Algorithm="http://www.w3.org/2001/04/xmlenc#sha256"/>
        <DigestValue>SxIR0YURZXY4nqZGdWA2ffmhogiKTmMeOuogA8X3D/A=</DigestValue>
      </Reference>
      <Reference URI="/xl/worksheets/sheet2.xml?ContentType=application/vnd.openxmlformats-officedocument.spreadsheetml.worksheet+xml">
        <DigestMethod Algorithm="http://www.w3.org/2001/04/xmlenc#sha256"/>
        <DigestValue>9drsJLhcLwIfPL6q55T+uXusGrbUeEwaQxInw1cDurs=</DigestValue>
      </Reference>
      <Reference URI="/xl/worksheets/sheet20.xml?ContentType=application/vnd.openxmlformats-officedocument.spreadsheetml.worksheet+xml">
        <DigestMethod Algorithm="http://www.w3.org/2001/04/xmlenc#sha256"/>
        <DigestValue>NK2kSy6Vt4Kna2dZmJjlsJIj0gpCc7Wp2i3jIGHU0O8=</DigestValue>
      </Reference>
      <Reference URI="/xl/worksheets/sheet21.xml?ContentType=application/vnd.openxmlformats-officedocument.spreadsheetml.worksheet+xml">
        <DigestMethod Algorithm="http://www.w3.org/2001/04/xmlenc#sha256"/>
        <DigestValue>66vQN9OczyXYN352v912n6oesT7Nzi7v3zLKJFCHQNg=</DigestValue>
      </Reference>
      <Reference URI="/xl/worksheets/sheet22.xml?ContentType=application/vnd.openxmlformats-officedocument.spreadsheetml.worksheet+xml">
        <DigestMethod Algorithm="http://www.w3.org/2001/04/xmlenc#sha256"/>
        <DigestValue>sO664XMu6F0Q6rJyV6n9tiXcJQrXRcmMfexHU2er45g=</DigestValue>
      </Reference>
      <Reference URI="/xl/worksheets/sheet23.xml?ContentType=application/vnd.openxmlformats-officedocument.spreadsheetml.worksheet+xml">
        <DigestMethod Algorithm="http://www.w3.org/2001/04/xmlenc#sha256"/>
        <DigestValue>rz5mBQQnDpmwuhxC05fFDnmh8NwqE8CPw3idwzIof/8=</DigestValue>
      </Reference>
      <Reference URI="/xl/worksheets/sheet24.xml?ContentType=application/vnd.openxmlformats-officedocument.spreadsheetml.worksheet+xml">
        <DigestMethod Algorithm="http://www.w3.org/2001/04/xmlenc#sha256"/>
        <DigestValue>XIwP43DFjvjdY7duNoxr/oV0x7sk+8uPgdxqTRyp2yU=</DigestValue>
      </Reference>
      <Reference URI="/xl/worksheets/sheet25.xml?ContentType=application/vnd.openxmlformats-officedocument.spreadsheetml.worksheet+xml">
        <DigestMethod Algorithm="http://www.w3.org/2001/04/xmlenc#sha256"/>
        <DigestValue>0+ISyyNgC1UgnFRJUK79MleIMv71ycAXtmmLw5ng1o4=</DigestValue>
      </Reference>
      <Reference URI="/xl/worksheets/sheet26.xml?ContentType=application/vnd.openxmlformats-officedocument.spreadsheetml.worksheet+xml">
        <DigestMethod Algorithm="http://www.w3.org/2001/04/xmlenc#sha256"/>
        <DigestValue>Q+pis1HA6xr0M6gFQ+05Bk6WGbIa5lWjMQwZy5FysKQ=</DigestValue>
      </Reference>
      <Reference URI="/xl/worksheets/sheet27.xml?ContentType=application/vnd.openxmlformats-officedocument.spreadsheetml.worksheet+xml">
        <DigestMethod Algorithm="http://www.w3.org/2001/04/xmlenc#sha256"/>
        <DigestValue>Rs3bm4gvE6rYfWyr3Nlyagn+h204XjnjnHMu8LMBxJk=</DigestValue>
      </Reference>
      <Reference URI="/xl/worksheets/sheet28.xml?ContentType=application/vnd.openxmlformats-officedocument.spreadsheetml.worksheet+xml">
        <DigestMethod Algorithm="http://www.w3.org/2001/04/xmlenc#sha256"/>
        <DigestValue>wE+pJqU12/+Spa3Adkog2rw4EZQGD3wGVDpyRk+OoFM=</DigestValue>
      </Reference>
      <Reference URI="/xl/worksheets/sheet29.xml?ContentType=application/vnd.openxmlformats-officedocument.spreadsheetml.worksheet+xml">
        <DigestMethod Algorithm="http://www.w3.org/2001/04/xmlenc#sha256"/>
        <DigestValue>i3tpJE3OQ4WytdzT6XlI8q8QQrc+gk1mEjmsJ1oXopg=</DigestValue>
      </Reference>
      <Reference URI="/xl/worksheets/sheet3.xml?ContentType=application/vnd.openxmlformats-officedocument.spreadsheetml.worksheet+xml">
        <DigestMethod Algorithm="http://www.w3.org/2001/04/xmlenc#sha256"/>
        <DigestValue>fNlnV7TzJ4mERAAWsWsmLtsL8ZIWQTvtYdfhGOfhmNc=</DigestValue>
      </Reference>
      <Reference URI="/xl/worksheets/sheet30.xml?ContentType=application/vnd.openxmlformats-officedocument.spreadsheetml.worksheet+xml">
        <DigestMethod Algorithm="http://www.w3.org/2001/04/xmlenc#sha256"/>
        <DigestValue>/f1OHZ2vpuaa4R+VSCe2neZKRO7OPQB+4c+Y3fLocdU=</DigestValue>
      </Reference>
      <Reference URI="/xl/worksheets/sheet4.xml?ContentType=application/vnd.openxmlformats-officedocument.spreadsheetml.worksheet+xml">
        <DigestMethod Algorithm="http://www.w3.org/2001/04/xmlenc#sha256"/>
        <DigestValue>giBNv1KF73vvraw8j8ZoGO95Cg2s+L+KBBBDXDdyCME=</DigestValue>
      </Reference>
      <Reference URI="/xl/worksheets/sheet5.xml?ContentType=application/vnd.openxmlformats-officedocument.spreadsheetml.worksheet+xml">
        <DigestMethod Algorithm="http://www.w3.org/2001/04/xmlenc#sha256"/>
        <DigestValue>WLQp9XGJ4kDh11BQcByeVZWVhnPkBWFHHXNwucmWcJI=</DigestValue>
      </Reference>
      <Reference URI="/xl/worksheets/sheet6.xml?ContentType=application/vnd.openxmlformats-officedocument.spreadsheetml.worksheet+xml">
        <DigestMethod Algorithm="http://www.w3.org/2001/04/xmlenc#sha256"/>
        <DigestValue>neAzQ563WOIAiqJhI9efFWtFSlRSUmFhqjqgTkZd10c=</DigestValue>
      </Reference>
      <Reference URI="/xl/worksheets/sheet7.xml?ContentType=application/vnd.openxmlformats-officedocument.spreadsheetml.worksheet+xml">
        <DigestMethod Algorithm="http://www.w3.org/2001/04/xmlenc#sha256"/>
        <DigestValue>BpvP/14dNhbTGCiuvHFXLs20wMFNqon/KEnKKZpxVyo=</DigestValue>
      </Reference>
      <Reference URI="/xl/worksheets/sheet8.xml?ContentType=application/vnd.openxmlformats-officedocument.spreadsheetml.worksheet+xml">
        <DigestMethod Algorithm="http://www.w3.org/2001/04/xmlenc#sha256"/>
        <DigestValue>VGE3prr+r8a+NTKRlH6aHARQd4P8Wl7MWfW8v8+x3dw=</DigestValue>
      </Reference>
      <Reference URI="/xl/worksheets/sheet9.xml?ContentType=application/vnd.openxmlformats-officedocument.spreadsheetml.worksheet+xml">
        <DigestMethod Algorithm="http://www.w3.org/2001/04/xmlenc#sha256"/>
        <DigestValue>IHauH9kQcct4nS0kT4FqFF20A5lqhaXOVzN1mrv3de4=</DigestValue>
      </Reference>
    </Manifest>
    <SignatureProperties>
      <SignatureProperty Id="idSignatureTime" Target="#idPackageSignature">
        <mdssi:SignatureTime xmlns:mdssi="http://schemas.openxmlformats.org/package/2006/digital-signature">
          <mdssi:Format>YYYY-MM-DDThh:mm:ssTZD</mdssi:Format>
          <mdssi:Value>2023-12-19T11:03:41Z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2023-12-19T11:03:41Z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Zviad Mukhigulashvili</dc:creator>
  <cp:lastModifiedBy>Sophio Tkeshelashvili</cp:lastModifiedBy>
  <dcterms:created xsi:type="dcterms:W3CDTF">2023-10-30T14:11:54Z</dcterms:created>
  <dcterms:modified xsi:type="dcterms:W3CDTF">2023-12-19T09:01:23Z</dcterms:modified>
</cp:coreProperties>
</file>